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Files\Пластика Общая\2022\Упаковка\"/>
    </mc:Choice>
  </mc:AlternateContent>
  <bookViews>
    <workbookView xWindow="1215" yWindow="495" windowWidth="27735" windowHeight="16440"/>
  </bookViews>
  <sheets>
    <sheet name="Прайс-лист" sheetId="25" r:id="rId1"/>
    <sheet name="Настройки" sheetId="30" state="veryHidden" r:id="rId2"/>
    <sheet name="packaging" sheetId="29" state="veryHidden" r:id="rId3"/>
    <sheet name="Sheet3" sheetId="31" state="veryHidden" r:id="rId4"/>
    <sheet name="пластик" sheetId="28" state="veryHidden" r:id="rId5"/>
    <sheet name="упаковка (пластик, тубы)" sheetId="32" r:id="rId6"/>
  </sheets>
  <definedNames>
    <definedName name="_xlnm._FilterDatabase" localSheetId="2" hidden="1">packaging!$A$8:$Q$37</definedName>
    <definedName name="_xlnm._FilterDatabase" localSheetId="0" hidden="1">'Прайс-лист'!$E$48:$M$68</definedName>
    <definedName name="_xlnm.Print_Titles" localSheetId="0">'Прайс-лист'!$1:$49</definedName>
    <definedName name="_xlnm.Print_Area" localSheetId="2">packaging!$A$5:$U$37</definedName>
    <definedName name="_xlnm.Print_Area" localSheetId="0">'Прайс-лист'!$B$1:$N$70</definedName>
  </definedNames>
  <calcPr calcId="162913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W3" i="31" l="1"/>
  <c r="W4" i="31"/>
  <c r="W5" i="31"/>
  <c r="W6" i="31"/>
  <c r="W7" i="31"/>
  <c r="W8" i="31"/>
  <c r="W9" i="31"/>
  <c r="W10" i="31"/>
  <c r="W11" i="31"/>
  <c r="W12" i="31"/>
  <c r="W13" i="31"/>
  <c r="W14" i="31"/>
  <c r="W15" i="31"/>
  <c r="W16" i="31"/>
  <c r="W17" i="31"/>
  <c r="W18" i="31"/>
  <c r="W19" i="31"/>
  <c r="W20" i="31"/>
  <c r="W21" i="31"/>
  <c r="W22" i="31"/>
  <c r="W23" i="31"/>
  <c r="W24" i="31"/>
  <c r="W25" i="31"/>
  <c r="W26" i="31"/>
  <c r="W27" i="31"/>
  <c r="W28" i="31"/>
  <c r="W29" i="31"/>
  <c r="W30" i="31"/>
  <c r="W2" i="31"/>
  <c r="J32" i="31"/>
  <c r="K32" i="31"/>
  <c r="L32" i="31"/>
  <c r="M32" i="31"/>
  <c r="R33" i="31"/>
  <c r="U33" i="31" s="1"/>
  <c r="H31" i="31"/>
  <c r="U34" i="31"/>
  <c r="G31" i="31"/>
  <c r="C28" i="31" l="1"/>
  <c r="C17" i="31"/>
  <c r="C14" i="31"/>
  <c r="C15" i="31"/>
  <c r="C13" i="31"/>
  <c r="A30" i="31"/>
  <c r="A29" i="31"/>
  <c r="A28" i="31"/>
  <c r="A27" i="31"/>
  <c r="A25" i="31"/>
  <c r="A26" i="31"/>
  <c r="A22" i="31"/>
  <c r="A23" i="31"/>
  <c r="A24" i="31"/>
  <c r="A21" i="31"/>
  <c r="A19" i="31"/>
  <c r="A20" i="31"/>
  <c r="A18" i="31"/>
  <c r="A17" i="31"/>
  <c r="A16" i="31"/>
  <c r="A14" i="31"/>
  <c r="A15" i="31"/>
  <c r="A13" i="31"/>
  <c r="A12" i="31"/>
  <c r="A9" i="31"/>
  <c r="A10" i="31"/>
  <c r="A11" i="31"/>
  <c r="A8" i="31"/>
  <c r="A3" i="31"/>
  <c r="A4" i="31"/>
  <c r="A5" i="31"/>
  <c r="A6" i="31"/>
  <c r="A7" i="31"/>
  <c r="A2" i="31"/>
  <c r="I37" i="29" l="1"/>
  <c r="H37" i="29"/>
  <c r="K37" i="29" s="1"/>
  <c r="I36" i="29"/>
  <c r="H36" i="29"/>
  <c r="K36" i="29" s="1"/>
  <c r="I35" i="29"/>
  <c r="H35" i="29"/>
  <c r="K35" i="29" s="1"/>
  <c r="I34" i="29"/>
  <c r="H34" i="29"/>
  <c r="K34" i="29" s="1"/>
  <c r="I33" i="29"/>
  <c r="H33" i="29"/>
  <c r="K33" i="29" s="1"/>
  <c r="I32" i="29"/>
  <c r="H32" i="29"/>
  <c r="K32" i="29" s="1"/>
  <c r="I31" i="29"/>
  <c r="H31" i="29"/>
  <c r="K31" i="29" s="1"/>
  <c r="I30" i="29"/>
  <c r="H30" i="29"/>
  <c r="I29" i="29"/>
  <c r="H29" i="29"/>
  <c r="K29" i="29" s="1"/>
  <c r="I28" i="29"/>
  <c r="H28" i="29"/>
  <c r="K28" i="29" s="1"/>
  <c r="P27" i="29"/>
  <c r="I27" i="29"/>
  <c r="H27" i="29"/>
  <c r="K27" i="29" s="1"/>
  <c r="P26" i="29"/>
  <c r="I26" i="29"/>
  <c r="H26" i="29"/>
  <c r="P25" i="29"/>
  <c r="I25" i="29"/>
  <c r="H25" i="29"/>
  <c r="P24" i="29"/>
  <c r="I24" i="29"/>
  <c r="H24" i="29"/>
  <c r="P23" i="29"/>
  <c r="I23" i="29"/>
  <c r="H23" i="29"/>
  <c r="K23" i="29" s="1"/>
  <c r="P22" i="29"/>
  <c r="I22" i="29"/>
  <c r="H22" i="29"/>
  <c r="K22" i="29" s="1"/>
  <c r="P21" i="29"/>
  <c r="I21" i="29"/>
  <c r="H21" i="29"/>
  <c r="P20" i="29"/>
  <c r="I20" i="29"/>
  <c r="H20" i="29"/>
  <c r="P19" i="29"/>
  <c r="I19" i="29"/>
  <c r="H19" i="29"/>
  <c r="K19" i="29" s="1"/>
  <c r="P18" i="29"/>
  <c r="I18" i="29"/>
  <c r="H18" i="29"/>
  <c r="P17" i="29"/>
  <c r="I17" i="29"/>
  <c r="H17" i="29"/>
  <c r="K17" i="29" s="1"/>
  <c r="P16" i="29"/>
  <c r="I16" i="29"/>
  <c r="H16" i="29"/>
  <c r="K16" i="29" s="1"/>
  <c r="P15" i="29"/>
  <c r="I15" i="29"/>
  <c r="H15" i="29"/>
  <c r="K15" i="29" s="1"/>
  <c r="P14" i="29"/>
  <c r="I14" i="29"/>
  <c r="H14" i="29"/>
  <c r="K14" i="29" s="1"/>
  <c r="P13" i="29"/>
  <c r="I13" i="29"/>
  <c r="H13" i="29"/>
  <c r="P12" i="29"/>
  <c r="I12" i="29"/>
  <c r="H12" i="29"/>
  <c r="P11" i="29"/>
  <c r="I11" i="29"/>
  <c r="H11" i="29"/>
  <c r="P10" i="29"/>
  <c r="I10" i="29"/>
  <c r="H10" i="29"/>
  <c r="K10" i="29" s="1"/>
  <c r="P9" i="29"/>
  <c r="I9" i="29"/>
  <c r="H9" i="29"/>
  <c r="K9" i="29" s="1"/>
  <c r="K3" i="29"/>
  <c r="L3" i="29" s="1"/>
  <c r="K2" i="29"/>
  <c r="L2" i="29" s="1"/>
  <c r="K24" i="29" l="1"/>
  <c r="K30" i="29"/>
  <c r="K13" i="29"/>
  <c r="B2" i="31" s="1"/>
  <c r="D2" i="31" s="1"/>
  <c r="E2" i="31" s="1"/>
  <c r="K20" i="29"/>
  <c r="L20" i="29" s="1"/>
  <c r="M20" i="29" s="1"/>
  <c r="Q20" i="29" s="1"/>
  <c r="K18" i="29"/>
  <c r="L18" i="29" s="1"/>
  <c r="M18" i="29" s="1"/>
  <c r="Q18" i="29" s="1"/>
  <c r="K21" i="29"/>
  <c r="L21" i="29" s="1"/>
  <c r="M21" i="29" s="1"/>
  <c r="K11" i="29"/>
  <c r="L11" i="29" s="1"/>
  <c r="M11" i="29" s="1"/>
  <c r="Q11" i="29" s="1"/>
  <c r="L27" i="29"/>
  <c r="M27" i="29" s="1"/>
  <c r="Q27" i="29" s="1"/>
  <c r="B12" i="31"/>
  <c r="D12" i="31" s="1"/>
  <c r="E12" i="31" s="1"/>
  <c r="B3" i="31"/>
  <c r="D3" i="31" s="1"/>
  <c r="E3" i="31" s="1"/>
  <c r="L14" i="29"/>
  <c r="M14" i="29" s="1"/>
  <c r="Q14" i="29" s="1"/>
  <c r="B21" i="31"/>
  <c r="D21" i="31" s="1"/>
  <c r="E21" i="31" s="1"/>
  <c r="L28" i="29"/>
  <c r="M28" i="29" s="1"/>
  <c r="B28" i="31"/>
  <c r="D28" i="31" s="1"/>
  <c r="E28" i="31" s="1"/>
  <c r="L36" i="29"/>
  <c r="M36" i="29" s="1"/>
  <c r="L33" i="29"/>
  <c r="M33" i="29" s="1"/>
  <c r="B26" i="31"/>
  <c r="D26" i="31" s="1"/>
  <c r="E26" i="31" s="1"/>
  <c r="L4" i="29"/>
  <c r="I5" i="29" s="1"/>
  <c r="L15" i="29"/>
  <c r="M15" i="29" s="1"/>
  <c r="Q15" i="29" s="1"/>
  <c r="B4" i="31"/>
  <c r="D4" i="31" s="1"/>
  <c r="E4" i="31" s="1"/>
  <c r="L30" i="29"/>
  <c r="M30" i="29" s="1"/>
  <c r="B23" i="31"/>
  <c r="D23" i="31" s="1"/>
  <c r="E23" i="31" s="1"/>
  <c r="L34" i="29"/>
  <c r="M34" i="29" s="1"/>
  <c r="B30" i="31"/>
  <c r="D30" i="31" s="1"/>
  <c r="E30" i="31" s="1"/>
  <c r="L37" i="29"/>
  <c r="M37" i="29" s="1"/>
  <c r="B29" i="31"/>
  <c r="D29" i="31" s="1"/>
  <c r="E29" i="31" s="1"/>
  <c r="L23" i="29"/>
  <c r="M23" i="29" s="1"/>
  <c r="Q23" i="29" s="1"/>
  <c r="B19" i="31"/>
  <c r="D19" i="31" s="1"/>
  <c r="E19" i="31" s="1"/>
  <c r="L31" i="29"/>
  <c r="M31" i="29" s="1"/>
  <c r="B24" i="31"/>
  <c r="D24" i="31" s="1"/>
  <c r="E24" i="31" s="1"/>
  <c r="L35" i="29"/>
  <c r="M35" i="29" s="1"/>
  <c r="B27" i="31"/>
  <c r="D27" i="31" s="1"/>
  <c r="E27" i="31" s="1"/>
  <c r="L9" i="29"/>
  <c r="M9" i="29" s="1"/>
  <c r="Q9" i="29" s="1"/>
  <c r="B8" i="31"/>
  <c r="D8" i="31" s="1"/>
  <c r="E8" i="31" s="1"/>
  <c r="L16" i="29"/>
  <c r="M16" i="29" s="1"/>
  <c r="Q16" i="29" s="1"/>
  <c r="B5" i="31"/>
  <c r="D5" i="31" s="1"/>
  <c r="E5" i="31" s="1"/>
  <c r="K26" i="29"/>
  <c r="L32" i="29"/>
  <c r="M32" i="29" s="1"/>
  <c r="B25" i="31"/>
  <c r="D25" i="31" s="1"/>
  <c r="E25" i="31" s="1"/>
  <c r="B13" i="31"/>
  <c r="D13" i="31" s="1"/>
  <c r="E13" i="31" s="1"/>
  <c r="L19" i="29"/>
  <c r="M19" i="29" s="1"/>
  <c r="Q19" i="29" s="1"/>
  <c r="L24" i="29"/>
  <c r="M24" i="29" s="1"/>
  <c r="Q24" i="29" s="1"/>
  <c r="B20" i="31"/>
  <c r="D20" i="31" s="1"/>
  <c r="E20" i="31" s="1"/>
  <c r="K12" i="29"/>
  <c r="L29" i="29"/>
  <c r="M29" i="29" s="1"/>
  <c r="B22" i="31"/>
  <c r="D22" i="31" s="1"/>
  <c r="E22" i="31" s="1"/>
  <c r="L10" i="29"/>
  <c r="M10" i="29" s="1"/>
  <c r="Q10" i="29" s="1"/>
  <c r="B9" i="31"/>
  <c r="D9" i="31" s="1"/>
  <c r="E9" i="31" s="1"/>
  <c r="L17" i="29"/>
  <c r="M17" i="29" s="1"/>
  <c r="Q17" i="29" s="1"/>
  <c r="B6" i="31"/>
  <c r="D6" i="31" s="1"/>
  <c r="E6" i="31" s="1"/>
  <c r="L22" i="29"/>
  <c r="M22" i="29" s="1"/>
  <c r="B18" i="31"/>
  <c r="D18" i="31" s="1"/>
  <c r="E18" i="31" s="1"/>
  <c r="K25" i="29"/>
  <c r="M69" i="25"/>
  <c r="W31" i="31" s="1"/>
  <c r="B15" i="31" l="1"/>
  <c r="D15" i="31" s="1"/>
  <c r="E15" i="31" s="1"/>
  <c r="L13" i="29"/>
  <c r="M13" i="29" s="1"/>
  <c r="Q13" i="29" s="1"/>
  <c r="B10" i="31"/>
  <c r="D10" i="31" s="1"/>
  <c r="E10" i="31" s="1"/>
  <c r="B14" i="31"/>
  <c r="D14" i="31" s="1"/>
  <c r="E14" i="31" s="1"/>
  <c r="F14" i="31" s="1"/>
  <c r="B7" i="31"/>
  <c r="D7" i="31" s="1"/>
  <c r="E7" i="31" s="1"/>
  <c r="G7" i="31" s="1"/>
  <c r="H5" i="31"/>
  <c r="G5" i="31"/>
  <c r="F5" i="31"/>
  <c r="H21" i="31"/>
  <c r="G21" i="31"/>
  <c r="F21" i="31"/>
  <c r="G6" i="31"/>
  <c r="H6" i="31"/>
  <c r="F6" i="31"/>
  <c r="H15" i="31"/>
  <c r="G15" i="31"/>
  <c r="F15" i="31"/>
  <c r="H8" i="31"/>
  <c r="G8" i="31"/>
  <c r="F8" i="31"/>
  <c r="H7" i="31"/>
  <c r="F7" i="31"/>
  <c r="G23" i="31"/>
  <c r="H23" i="31"/>
  <c r="F23" i="31"/>
  <c r="G3" i="31"/>
  <c r="H3" i="31"/>
  <c r="F3" i="31"/>
  <c r="H9" i="31"/>
  <c r="G9" i="31"/>
  <c r="F9" i="31"/>
  <c r="H13" i="31"/>
  <c r="G13" i="31"/>
  <c r="F13" i="31"/>
  <c r="G26" i="31"/>
  <c r="H26" i="31"/>
  <c r="F26" i="31"/>
  <c r="G12" i="31"/>
  <c r="H12" i="31"/>
  <c r="F12" i="31"/>
  <c r="G27" i="31"/>
  <c r="H27" i="31"/>
  <c r="F27" i="31"/>
  <c r="G10" i="31"/>
  <c r="H10" i="31"/>
  <c r="F10" i="31"/>
  <c r="G14" i="31"/>
  <c r="G22" i="31"/>
  <c r="H22" i="31"/>
  <c r="F22" i="31"/>
  <c r="H25" i="31"/>
  <c r="G25" i="31"/>
  <c r="F25" i="31"/>
  <c r="H2" i="31"/>
  <c r="G2" i="31"/>
  <c r="F2" i="31"/>
  <c r="L25" i="29"/>
  <c r="M25" i="29" s="1"/>
  <c r="Q25" i="29" s="1"/>
  <c r="B16" i="31"/>
  <c r="D16" i="31" s="1"/>
  <c r="E16" i="31" s="1"/>
  <c r="G24" i="31"/>
  <c r="H24" i="31"/>
  <c r="F24" i="31"/>
  <c r="H29" i="31"/>
  <c r="G29" i="31"/>
  <c r="F29" i="31"/>
  <c r="G4" i="31"/>
  <c r="H4" i="31"/>
  <c r="F4" i="31"/>
  <c r="G28" i="31"/>
  <c r="H28" i="31"/>
  <c r="F28" i="31"/>
  <c r="G18" i="31"/>
  <c r="H18" i="31"/>
  <c r="F18" i="31"/>
  <c r="L12" i="29"/>
  <c r="M12" i="29" s="1"/>
  <c r="Q12" i="29" s="1"/>
  <c r="B11" i="31"/>
  <c r="D11" i="31" s="1"/>
  <c r="E11" i="31" s="1"/>
  <c r="L26" i="29"/>
  <c r="M26" i="29" s="1"/>
  <c r="Q26" i="29" s="1"/>
  <c r="B17" i="31"/>
  <c r="D17" i="31" s="1"/>
  <c r="E17" i="31" s="1"/>
  <c r="G20" i="31"/>
  <c r="H20" i="31"/>
  <c r="F20" i="31"/>
  <c r="G19" i="31"/>
  <c r="H19" i="31"/>
  <c r="F19" i="31"/>
  <c r="G30" i="31"/>
  <c r="H30" i="31"/>
  <c r="F30" i="31"/>
  <c r="H14" i="31" l="1"/>
  <c r="N27" i="31"/>
  <c r="U27" i="31" s="1"/>
  <c r="M27" i="31"/>
  <c r="T27" i="31" s="1"/>
  <c r="J27" i="31"/>
  <c r="Q27" i="31" s="1"/>
  <c r="K27" i="31"/>
  <c r="R27" i="31" s="1"/>
  <c r="L27" i="31"/>
  <c r="S27" i="31" s="1"/>
  <c r="N2" i="31"/>
  <c r="U2" i="31" s="1"/>
  <c r="L51" i="25" s="1"/>
  <c r="L2" i="31"/>
  <c r="S2" i="31" s="1"/>
  <c r="J51" i="25" s="1"/>
  <c r="K2" i="31"/>
  <c r="R2" i="31" s="1"/>
  <c r="I51" i="25" s="1"/>
  <c r="J2" i="31"/>
  <c r="Q2" i="31" s="1"/>
  <c r="M2" i="31"/>
  <c r="T2" i="31" s="1"/>
  <c r="K51" i="25" s="1"/>
  <c r="M21" i="31"/>
  <c r="T21" i="31" s="1"/>
  <c r="N21" i="31"/>
  <c r="U21" i="31" s="1"/>
  <c r="J21" i="31"/>
  <c r="Q21" i="31" s="1"/>
  <c r="K21" i="31"/>
  <c r="R21" i="31" s="1"/>
  <c r="L21" i="31"/>
  <c r="S21" i="31" s="1"/>
  <c r="M23" i="31"/>
  <c r="T23" i="31" s="1"/>
  <c r="J23" i="31"/>
  <c r="Q23" i="31" s="1"/>
  <c r="N23" i="31"/>
  <c r="U23" i="31" s="1"/>
  <c r="K23" i="31"/>
  <c r="R23" i="31" s="1"/>
  <c r="L23" i="31"/>
  <c r="S23" i="31" s="1"/>
  <c r="J30" i="31"/>
  <c r="Q30" i="31" s="1"/>
  <c r="K30" i="31"/>
  <c r="R30" i="31" s="1"/>
  <c r="I68" i="25" s="1"/>
  <c r="N30" i="31"/>
  <c r="U30" i="31" s="1"/>
  <c r="L68" i="25" s="1"/>
  <c r="L30" i="31"/>
  <c r="S30" i="31" s="1"/>
  <c r="J68" i="25" s="1"/>
  <c r="M30" i="31"/>
  <c r="T30" i="31" s="1"/>
  <c r="K68" i="25" s="1"/>
  <c r="N28" i="31"/>
  <c r="U28" i="31" s="1"/>
  <c r="J28" i="31"/>
  <c r="Q28" i="31" s="1"/>
  <c r="K28" i="31"/>
  <c r="R28" i="31" s="1"/>
  <c r="L28" i="31"/>
  <c r="S28" i="31" s="1"/>
  <c r="M28" i="31"/>
  <c r="T28" i="31" s="1"/>
  <c r="N12" i="31"/>
  <c r="U12" i="31" s="1"/>
  <c r="J12" i="31"/>
  <c r="Q12" i="31" s="1"/>
  <c r="K12" i="31"/>
  <c r="R12" i="31" s="1"/>
  <c r="L12" i="31"/>
  <c r="S12" i="31" s="1"/>
  <c r="M12" i="31"/>
  <c r="T12" i="31" s="1"/>
  <c r="M15" i="31"/>
  <c r="T15" i="31" s="1"/>
  <c r="K60" i="25" s="1"/>
  <c r="J15" i="31"/>
  <c r="Q15" i="31" s="1"/>
  <c r="K15" i="31"/>
  <c r="R15" i="31" s="1"/>
  <c r="I60" i="25" s="1"/>
  <c r="N15" i="31"/>
  <c r="U15" i="31" s="1"/>
  <c r="L60" i="25" s="1"/>
  <c r="L15" i="31"/>
  <c r="S15" i="31" s="1"/>
  <c r="J60" i="25" s="1"/>
  <c r="H17" i="31"/>
  <c r="G17" i="31"/>
  <c r="F17" i="31"/>
  <c r="J24" i="31"/>
  <c r="Q24" i="31" s="1"/>
  <c r="K24" i="31"/>
  <c r="R24" i="31" s="1"/>
  <c r="N24" i="31"/>
  <c r="U24" i="31" s="1"/>
  <c r="L24" i="31"/>
  <c r="S24" i="31" s="1"/>
  <c r="M24" i="31"/>
  <c r="T24" i="31" s="1"/>
  <c r="M25" i="31"/>
  <c r="T25" i="31" s="1"/>
  <c r="K65" i="25" s="1"/>
  <c r="N25" i="31"/>
  <c r="U25" i="31" s="1"/>
  <c r="L65" i="25" s="1"/>
  <c r="J25" i="31"/>
  <c r="Q25" i="31" s="1"/>
  <c r="K25" i="31"/>
  <c r="R25" i="31" s="1"/>
  <c r="I65" i="25" s="1"/>
  <c r="L25" i="31"/>
  <c r="S25" i="31" s="1"/>
  <c r="J65" i="25" s="1"/>
  <c r="L9" i="31"/>
  <c r="S9" i="31" s="1"/>
  <c r="M9" i="31"/>
  <c r="T9" i="31" s="1"/>
  <c r="N9" i="31"/>
  <c r="U9" i="31" s="1"/>
  <c r="J9" i="31"/>
  <c r="Q9" i="31" s="1"/>
  <c r="K9" i="31"/>
  <c r="R9" i="31" s="1"/>
  <c r="L5" i="31"/>
  <c r="S5" i="31" s="1"/>
  <c r="J53" i="25" s="1"/>
  <c r="M5" i="31"/>
  <c r="T5" i="31" s="1"/>
  <c r="K53" i="25" s="1"/>
  <c r="N5" i="31"/>
  <c r="U5" i="31" s="1"/>
  <c r="L53" i="25" s="1"/>
  <c r="J5" i="31"/>
  <c r="Q5" i="31" s="1"/>
  <c r="K5" i="31"/>
  <c r="R5" i="31" s="1"/>
  <c r="I53" i="25" s="1"/>
  <c r="N10" i="31"/>
  <c r="U10" i="31" s="1"/>
  <c r="L57" i="25" s="1"/>
  <c r="J10" i="31"/>
  <c r="Q10" i="31" s="1"/>
  <c r="K10" i="31"/>
  <c r="R10" i="31" s="1"/>
  <c r="I57" i="25" s="1"/>
  <c r="L10" i="31"/>
  <c r="S10" i="31" s="1"/>
  <c r="J57" i="25" s="1"/>
  <c r="M10" i="31"/>
  <c r="T10" i="31" s="1"/>
  <c r="K57" i="25" s="1"/>
  <c r="L7" i="31"/>
  <c r="S7" i="31" s="1"/>
  <c r="J55" i="25" s="1"/>
  <c r="M7" i="31"/>
  <c r="T7" i="31" s="1"/>
  <c r="K55" i="25" s="1"/>
  <c r="N7" i="31"/>
  <c r="U7" i="31" s="1"/>
  <c r="L55" i="25" s="1"/>
  <c r="J7" i="31"/>
  <c r="Q7" i="31" s="1"/>
  <c r="K7" i="31"/>
  <c r="R7" i="31" s="1"/>
  <c r="I55" i="25" s="1"/>
  <c r="N19" i="31"/>
  <c r="U19" i="31" s="1"/>
  <c r="L63" i="25" s="1"/>
  <c r="M19" i="31"/>
  <c r="T19" i="31" s="1"/>
  <c r="K63" i="25" s="1"/>
  <c r="L19" i="31"/>
  <c r="S19" i="31" s="1"/>
  <c r="J63" i="25" s="1"/>
  <c r="J19" i="31"/>
  <c r="Q19" i="31" s="1"/>
  <c r="K19" i="31"/>
  <c r="R19" i="31" s="1"/>
  <c r="I63" i="25" s="1"/>
  <c r="G11" i="31"/>
  <c r="H11" i="31"/>
  <c r="F11" i="31"/>
  <c r="N4" i="31"/>
  <c r="U4" i="31" s="1"/>
  <c r="J4" i="31"/>
  <c r="Q4" i="31" s="1"/>
  <c r="K4" i="31"/>
  <c r="R4" i="31" s="1"/>
  <c r="L4" i="31"/>
  <c r="S4" i="31" s="1"/>
  <c r="M4" i="31"/>
  <c r="T4" i="31" s="1"/>
  <c r="N26" i="31"/>
  <c r="U26" i="31" s="1"/>
  <c r="L66" i="25" s="1"/>
  <c r="J26" i="31"/>
  <c r="Q26" i="31" s="1"/>
  <c r="K26" i="31"/>
  <c r="R26" i="31" s="1"/>
  <c r="I66" i="25" s="1"/>
  <c r="L26" i="31"/>
  <c r="S26" i="31" s="1"/>
  <c r="J66" i="25" s="1"/>
  <c r="M26" i="31"/>
  <c r="T26" i="31" s="1"/>
  <c r="K66" i="25" s="1"/>
  <c r="J6" i="31"/>
  <c r="Q6" i="31" s="1"/>
  <c r="K6" i="31"/>
  <c r="R6" i="31" s="1"/>
  <c r="I54" i="25" s="1"/>
  <c r="N6" i="31"/>
  <c r="U6" i="31" s="1"/>
  <c r="L54" i="25" s="1"/>
  <c r="L6" i="31"/>
  <c r="S6" i="31" s="1"/>
  <c r="J54" i="25" s="1"/>
  <c r="M6" i="31"/>
  <c r="T6" i="31" s="1"/>
  <c r="K54" i="25" s="1"/>
  <c r="G16" i="31"/>
  <c r="H16" i="31"/>
  <c r="F16" i="31"/>
  <c r="J22" i="31"/>
  <c r="Q22" i="31" s="1"/>
  <c r="K22" i="31"/>
  <c r="R22" i="31" s="1"/>
  <c r="N22" i="31"/>
  <c r="U22" i="31" s="1"/>
  <c r="L22" i="31"/>
  <c r="S22" i="31" s="1"/>
  <c r="M22" i="31"/>
  <c r="T22" i="31" s="1"/>
  <c r="L3" i="31"/>
  <c r="S3" i="31" s="1"/>
  <c r="J52" i="25" s="1"/>
  <c r="N3" i="31"/>
  <c r="U3" i="31" s="1"/>
  <c r="L52" i="25" s="1"/>
  <c r="M3" i="31"/>
  <c r="T3" i="31" s="1"/>
  <c r="K52" i="25" s="1"/>
  <c r="J3" i="31"/>
  <c r="Q3" i="31" s="1"/>
  <c r="K3" i="31"/>
  <c r="R3" i="31" s="1"/>
  <c r="I52" i="25" s="1"/>
  <c r="N18" i="31"/>
  <c r="U18" i="31" s="1"/>
  <c r="L62" i="25" s="1"/>
  <c r="J18" i="31"/>
  <c r="Q18" i="31" s="1"/>
  <c r="K18" i="31"/>
  <c r="R18" i="31" s="1"/>
  <c r="I62" i="25" s="1"/>
  <c r="L18" i="31"/>
  <c r="S18" i="31" s="1"/>
  <c r="J62" i="25" s="1"/>
  <c r="M18" i="31"/>
  <c r="T18" i="31" s="1"/>
  <c r="K62" i="25" s="1"/>
  <c r="M29" i="31"/>
  <c r="T29" i="31" s="1"/>
  <c r="K67" i="25" s="1"/>
  <c r="N29" i="31"/>
  <c r="U29" i="31" s="1"/>
  <c r="L67" i="25" s="1"/>
  <c r="K29" i="31"/>
  <c r="R29" i="31" s="1"/>
  <c r="I67" i="25" s="1"/>
  <c r="L29" i="31"/>
  <c r="S29" i="31" s="1"/>
  <c r="J67" i="25" s="1"/>
  <c r="J29" i="31"/>
  <c r="Q29" i="31" s="1"/>
  <c r="J14" i="31"/>
  <c r="Q14" i="31" s="1"/>
  <c r="K14" i="31"/>
  <c r="R14" i="31" s="1"/>
  <c r="N14" i="31"/>
  <c r="U14" i="31" s="1"/>
  <c r="L14" i="31"/>
  <c r="S14" i="31" s="1"/>
  <c r="M14" i="31"/>
  <c r="T14" i="31" s="1"/>
  <c r="J8" i="31"/>
  <c r="Q8" i="31" s="1"/>
  <c r="K8" i="31"/>
  <c r="R8" i="31" s="1"/>
  <c r="I56" i="25" s="1"/>
  <c r="L8" i="31"/>
  <c r="S8" i="31" s="1"/>
  <c r="J56" i="25" s="1"/>
  <c r="N8" i="31"/>
  <c r="U8" i="31" s="1"/>
  <c r="L56" i="25" s="1"/>
  <c r="M8" i="31"/>
  <c r="T8" i="31" s="1"/>
  <c r="K56" i="25" s="1"/>
  <c r="N20" i="31"/>
  <c r="U20" i="31" s="1"/>
  <c r="L64" i="25" s="1"/>
  <c r="J20" i="31"/>
  <c r="Q20" i="31" s="1"/>
  <c r="K20" i="31"/>
  <c r="R20" i="31" s="1"/>
  <c r="I64" i="25" s="1"/>
  <c r="L20" i="31"/>
  <c r="S20" i="31" s="1"/>
  <c r="J64" i="25" s="1"/>
  <c r="M20" i="31"/>
  <c r="T20" i="31" s="1"/>
  <c r="K64" i="25" s="1"/>
  <c r="M13" i="31"/>
  <c r="T13" i="31" s="1"/>
  <c r="K59" i="25" s="1"/>
  <c r="N13" i="31"/>
  <c r="U13" i="31" s="1"/>
  <c r="L59" i="25" s="1"/>
  <c r="K13" i="31"/>
  <c r="R13" i="31" s="1"/>
  <c r="I59" i="25" s="1"/>
  <c r="L13" i="31"/>
  <c r="S13" i="31" s="1"/>
  <c r="J59" i="25" s="1"/>
  <c r="J13" i="31"/>
  <c r="Q13" i="31" s="1"/>
  <c r="H56" i="25" l="1"/>
  <c r="X8" i="31"/>
  <c r="N56" i="25" s="1"/>
  <c r="H60" i="25"/>
  <c r="X15" i="31"/>
  <c r="N60" i="25" s="1"/>
  <c r="H54" i="25"/>
  <c r="X6" i="31"/>
  <c r="N54" i="25" s="1"/>
  <c r="H59" i="25"/>
  <c r="X13" i="31"/>
  <c r="N59" i="25" s="1"/>
  <c r="X4" i="31"/>
  <c r="H57" i="25"/>
  <c r="X10" i="31"/>
  <c r="N57" i="25" s="1"/>
  <c r="X9" i="31"/>
  <c r="X23" i="31"/>
  <c r="H51" i="25"/>
  <c r="X2" i="31"/>
  <c r="N51" i="25" s="1"/>
  <c r="X14" i="31"/>
  <c r="H66" i="25"/>
  <c r="X26" i="31"/>
  <c r="N66" i="25" s="1"/>
  <c r="H55" i="25"/>
  <c r="X7" i="31"/>
  <c r="N55" i="25" s="1"/>
  <c r="X12" i="31"/>
  <c r="H67" i="25"/>
  <c r="X29" i="31"/>
  <c r="N67" i="25" s="1"/>
  <c r="H68" i="25"/>
  <c r="X30" i="31"/>
  <c r="N68" i="25" s="1"/>
  <c r="H64" i="25"/>
  <c r="X20" i="31"/>
  <c r="N64" i="25" s="1"/>
  <c r="J16" i="31"/>
  <c r="Q16" i="31" s="1"/>
  <c r="K16" i="31"/>
  <c r="R16" i="31" s="1"/>
  <c r="I61" i="25" s="1"/>
  <c r="M16" i="31"/>
  <c r="T16" i="31" s="1"/>
  <c r="K61" i="25" s="1"/>
  <c r="N16" i="31"/>
  <c r="U16" i="31" s="1"/>
  <c r="L61" i="25" s="1"/>
  <c r="L16" i="31"/>
  <c r="S16" i="31" s="1"/>
  <c r="J61" i="25" s="1"/>
  <c r="H65" i="25"/>
  <c r="X25" i="31"/>
  <c r="N65" i="25" s="1"/>
  <c r="M17" i="31"/>
  <c r="T17" i="31" s="1"/>
  <c r="N17" i="31"/>
  <c r="U17" i="31" s="1"/>
  <c r="J17" i="31"/>
  <c r="Q17" i="31" s="1"/>
  <c r="K17" i="31"/>
  <c r="R17" i="31" s="1"/>
  <c r="L17" i="31"/>
  <c r="S17" i="31" s="1"/>
  <c r="X28" i="31"/>
  <c r="X27" i="31"/>
  <c r="H53" i="25"/>
  <c r="X5" i="31"/>
  <c r="N53" i="25" s="1"/>
  <c r="H63" i="25"/>
  <c r="X19" i="31"/>
  <c r="N63" i="25" s="1"/>
  <c r="X21" i="31"/>
  <c r="X22" i="31"/>
  <c r="H62" i="25"/>
  <c r="X18" i="31"/>
  <c r="N62" i="25" s="1"/>
  <c r="H52" i="25"/>
  <c r="X3" i="31"/>
  <c r="N52" i="25" s="1"/>
  <c r="X24" i="31"/>
  <c r="N11" i="31"/>
  <c r="U11" i="31" s="1"/>
  <c r="L58" i="25" s="1"/>
  <c r="M11" i="31"/>
  <c r="T11" i="31" s="1"/>
  <c r="K58" i="25" s="1"/>
  <c r="J11" i="31"/>
  <c r="Q11" i="31" s="1"/>
  <c r="K11" i="31"/>
  <c r="R11" i="31" s="1"/>
  <c r="I58" i="25" s="1"/>
  <c r="L11" i="31"/>
  <c r="S11" i="31" s="1"/>
  <c r="J58" i="25" s="1"/>
  <c r="X17" i="31" l="1"/>
  <c r="H58" i="25"/>
  <c r="X11" i="31"/>
  <c r="N58" i="25" s="1"/>
  <c r="H61" i="25"/>
  <c r="X16" i="31"/>
  <c r="N61" i="25" s="1"/>
  <c r="N69" i="25" l="1"/>
  <c r="X31" i="31"/>
</calcChain>
</file>

<file path=xl/comments1.xml><?xml version="1.0" encoding="utf-8"?>
<comments xmlns="http://schemas.openxmlformats.org/spreadsheetml/2006/main">
  <authors>
    <author>Denis Sultangirov</author>
  </authors>
  <commentList>
    <comment ref="J31" authorId="0" shapeId="0">
      <text>
        <r>
          <rPr>
            <b/>
            <sz val="10"/>
            <color rgb="FF000000"/>
            <rFont val="Tahoma"/>
            <family val="2"/>
          </rPr>
          <t xml:space="preserve">Основано на прошлогодних наценках.
</t>
        </r>
      </text>
    </comment>
  </commentList>
</comments>
</file>

<file path=xl/sharedStrings.xml><?xml version="1.0" encoding="utf-8"?>
<sst xmlns="http://schemas.openxmlformats.org/spreadsheetml/2006/main" count="388" uniqueCount="289">
  <si>
    <t xml:space="preserve">Артикул </t>
  </si>
  <si>
    <t>Фото</t>
  </si>
  <si>
    <t>ТЗ-39</t>
  </si>
  <si>
    <t>20*16*27</t>
  </si>
  <si>
    <t>УПАКОВКА ИЗ ТЕКСТИЛЯ</t>
  </si>
  <si>
    <t>18*17*30</t>
  </si>
  <si>
    <t>16*14*30</t>
  </si>
  <si>
    <t>UID Системы</t>
  </si>
  <si>
    <t>Наименование</t>
  </si>
  <si>
    <t>Вес вложения, г.</t>
  </si>
  <si>
    <t>Цена за штуку при общем объеме заказа:</t>
  </si>
  <si>
    <r>
      <t xml:space="preserve">Представленная в данном прайс-листе продукция запатентована как объемные товарные знаки. 
Любое несанкционированное копирование преследуется по закону.
</t>
    </r>
    <r>
      <rPr>
        <sz val="10"/>
        <rFont val="Arial"/>
        <family val="2"/>
      </rPr>
      <t>(статья 1406.1 ГК РФ; статья 150.4 КоАП РФ; статьи 146, 147 УК РФ)</t>
    </r>
  </si>
  <si>
    <t>141407, Московская область
 город Химки, улица Бабакина, 5А
+7 (495) 913-30-06</t>
  </si>
  <si>
    <t>Weight</t>
  </si>
  <si>
    <t>Quantity</t>
  </si>
  <si>
    <t>Dimensions</t>
  </si>
  <si>
    <t>1000+</t>
  </si>
  <si>
    <t>Sum</t>
  </si>
  <si>
    <t>UID</t>
  </si>
  <si>
    <t>Art.</t>
  </si>
  <si>
    <t>Name</t>
  </si>
  <si>
    <t>Photo</t>
  </si>
  <si>
    <t>Длина, ширина, высота,
см.</t>
  </si>
  <si>
    <t>Кол-во в коробе,
шт.</t>
  </si>
  <si>
    <t>коэф.</t>
  </si>
  <si>
    <t>курс</t>
  </si>
  <si>
    <t>Item No</t>
    <phoneticPr fontId="4" type="noConversion"/>
  </si>
  <si>
    <t xml:space="preserve">Size </t>
  </si>
  <si>
    <t>арт. назваие</t>
  </si>
  <si>
    <t xml:space="preserve">Unit Price </t>
  </si>
  <si>
    <t>Налог на себестоимость товара</t>
  </si>
  <si>
    <t>Налог на перевозку</t>
  </si>
  <si>
    <t xml:space="preserve">Packing
</t>
  </si>
  <si>
    <t>себестоимостьн.у.е</t>
  </si>
  <si>
    <t>себестоимость руб.</t>
  </si>
  <si>
    <t>Ценапрайс листа</t>
  </si>
  <si>
    <t>кол-во упаковка</t>
  </si>
  <si>
    <t>кол-во подарки</t>
  </si>
  <si>
    <t>всего</t>
  </si>
  <si>
    <t>Упаковка сумма</t>
  </si>
  <si>
    <t>Корпор сумма</t>
  </si>
  <si>
    <t>ШП</t>
  </si>
  <si>
    <t>На сумму</t>
  </si>
  <si>
    <t>Cart</t>
  </si>
  <si>
    <t>Итого:</t>
  </si>
  <si>
    <t>более
1000 шт.</t>
  </si>
  <si>
    <t>до 
100 шт.</t>
  </si>
  <si>
    <t>100-300
шт.</t>
  </si>
  <si>
    <t>300-700
шт.</t>
  </si>
  <si>
    <t>700-1000
шт.</t>
  </si>
  <si>
    <t>093a965d-87be-11eb-99b8-000c295dc444</t>
  </si>
  <si>
    <t>093a9666-87be-11eb-99b8-000c295dc444</t>
  </si>
  <si>
    <t>093a9671-87be-11eb-99b8-000c295dc444</t>
  </si>
  <si>
    <t>093a967a-87be-11eb-99b8-000c295dc444</t>
  </si>
  <si>
    <t>093a967f-87be-11eb-99b8-000c295dc444</t>
  </si>
  <si>
    <t>093a9684-87be-11eb-99b8-000c295dc444</t>
  </si>
  <si>
    <t>093a9694-87be-11eb-99b8-000c295dc444</t>
  </si>
  <si>
    <t>093a9697-87be-11eb-99b8-000c295dc444</t>
  </si>
  <si>
    <t>5666f7cd-87cc-11eb-99b8-000c295dc444</t>
  </si>
  <si>
    <t>093a968e-87be-11eb-99b8-000c295dc444</t>
  </si>
  <si>
    <t>5666f7fc-87cc-11eb-99b8-000c295dc444</t>
  </si>
  <si>
    <t>5666f804-87cc-11eb-99b8-000c295dc444</t>
  </si>
  <si>
    <t>de673d7f-87f5-11eb-99b8-000c295dc444</t>
  </si>
  <si>
    <t>de673d84-87f5-11eb-99b8-000c295dc444</t>
  </si>
  <si>
    <t>093a9661-87be-11eb-99b8-000c295dc444</t>
  </si>
  <si>
    <t>956655de-4b01-11e9-a892-000c2916a183</t>
  </si>
  <si>
    <r>
      <rPr>
        <b/>
        <sz val="11"/>
        <color theme="1"/>
        <rFont val="Calibri"/>
        <family val="2"/>
        <scheme val="minor"/>
      </rPr>
      <t>Для отображения стоимости</t>
    </r>
    <r>
      <rPr>
        <sz val="11"/>
        <color theme="1"/>
        <rFont val="Calibri"/>
        <family val="2"/>
        <charset val="204"/>
        <scheme val="minor"/>
      </rPr>
      <t xml:space="preserve"> укажите справа 
предполагаемую дату Вашего заказа</t>
    </r>
  </si>
  <si>
    <t>Желаемый объем 
заказа, шт.</t>
  </si>
  <si>
    <t xml:space="preserve">
                                                                                                                                                                                                141407 г. Химки,  ул.Бабакина, д.5А
                                                                                                                              телефон в Москве: +7 (495) 913-30-06
                                                                                                                            e-mail:info@plastika-m.ru                                                                                                                                                                                 www.plastika-m.ru</t>
  </si>
  <si>
    <t>Представленная в данном прайс-листе упаковка запатентована как объемные товарные знаки. Любое несанкционированное копирование преследуется по закону(гражданско-правовой — статья 14 Патентного Закона; административной — статья 150.4 КоАП РФ; уголовной — статьи 146 и 147 УК РФ)</t>
  </si>
  <si>
    <t>УПАКОВКА ИЗ ПЛАСТИКА</t>
  </si>
  <si>
    <t xml:space="preserve">Название </t>
  </si>
  <si>
    <t>вес (г)</t>
  </si>
  <si>
    <t>кол-во в коробе</t>
  </si>
  <si>
    <t>длина, ширина, высота</t>
  </si>
  <si>
    <t>Тираж, шт.</t>
  </si>
  <si>
    <t>до 100</t>
  </si>
  <si>
    <t>100-300</t>
  </si>
  <si>
    <t>300-700</t>
  </si>
  <si>
    <t>700-1000</t>
  </si>
  <si>
    <t>более 1000</t>
  </si>
  <si>
    <t>!!!Компания оставляет за собой право увеличения цены в случае роста курса доллара более, чем на 5% в случае невнесения предоплаты в течение 5 дней с момента выставления счета. После внесения предоплаты цена за покупателем фиксируется.</t>
  </si>
  <si>
    <t xml:space="preserve">     НОВОГОДНЯЯ ПРОГРАММА 2022-2023										</t>
  </si>
  <si>
    <t>УТЗ-01</t>
  </si>
  <si>
    <t>17*16*30</t>
  </si>
  <si>
    <t>УТЗ-02</t>
  </si>
  <si>
    <t>17*18*26</t>
  </si>
  <si>
    <t>УТЗ-03</t>
  </si>
  <si>
    <t>Тишка</t>
  </si>
  <si>
    <t>16*17*30</t>
  </si>
  <si>
    <t>УТЗ-04</t>
  </si>
  <si>
    <t>Чарльз</t>
  </si>
  <si>
    <t>16*16*38</t>
  </si>
  <si>
    <t>УТЗ-05</t>
  </si>
  <si>
    <t>УТЗ-06</t>
  </si>
  <si>
    <t>19*17*35</t>
  </si>
  <si>
    <t>УТЗ-07</t>
  </si>
  <si>
    <t>17*16*28</t>
  </si>
  <si>
    <t>УТЗ-08</t>
  </si>
  <si>
    <t>Хаврошка</t>
  </si>
  <si>
    <t>17*16*27</t>
  </si>
  <si>
    <t>УТЗ-09</t>
  </si>
  <si>
    <t>18*16*32</t>
  </si>
  <si>
    <t>УТЗ-10</t>
  </si>
  <si>
    <t>УТЗ-12</t>
  </si>
  <si>
    <t>31*6*32</t>
  </si>
  <si>
    <t>УТЗ-13</t>
  </si>
  <si>
    <t>Подушка Савушка</t>
  </si>
  <si>
    <t>32*6*32</t>
  </si>
  <si>
    <t>УТЗ-14</t>
  </si>
  <si>
    <t>УТЗ-15</t>
  </si>
  <si>
    <t xml:space="preserve">Игрушка-плед Зайка Обнимашка </t>
  </si>
  <si>
    <t>УТЗ-16</t>
  </si>
  <si>
    <t xml:space="preserve">Подушка-плед Любимчик  </t>
  </si>
  <si>
    <t>УТЗ-17</t>
  </si>
  <si>
    <t>УТЗ-18</t>
  </si>
  <si>
    <t>25*10*28</t>
  </si>
  <si>
    <t>УТЗ-19</t>
  </si>
  <si>
    <t>27*10*30</t>
  </si>
  <si>
    <t>УТЗ-20</t>
  </si>
  <si>
    <t>УТЗ-21</t>
  </si>
  <si>
    <t>Спотти</t>
  </si>
  <si>
    <t>УТЗ-22</t>
  </si>
  <si>
    <t>Клео</t>
  </si>
  <si>
    <t>15*16*33</t>
  </si>
  <si>
    <t>УТЗ-23</t>
  </si>
  <si>
    <t>Мила</t>
  </si>
  <si>
    <t>15*15*32</t>
  </si>
  <si>
    <t>956655de-4b01-11e9-a892-000c2916a184</t>
  </si>
  <si>
    <t>УТЗ-24</t>
  </si>
  <si>
    <t>17*16*34</t>
  </si>
  <si>
    <t>УТЗ-25</t>
  </si>
  <si>
    <t>17*16*31</t>
  </si>
  <si>
    <t>УТЗ-26</t>
  </si>
  <si>
    <t>956655de-4b01-11e9-a892-000c2916a187</t>
  </si>
  <si>
    <t xml:space="preserve">Марк  </t>
  </si>
  <si>
    <t>19*16*32</t>
  </si>
  <si>
    <t>УТЗ-27</t>
  </si>
  <si>
    <t>Подушка Бинки</t>
  </si>
  <si>
    <t>УТЗ-29</t>
  </si>
  <si>
    <t>25*10*30</t>
  </si>
  <si>
    <t>НОВОГОДНЯЯ ПРОГРАММА  2022-2023</t>
  </si>
  <si>
    <t>Внимание!!! Цены действительны до               2022 года.</t>
  </si>
  <si>
    <t xml:space="preserve">налоги </t>
  </si>
  <si>
    <t>Логистика</t>
  </si>
  <si>
    <t>стоимость</t>
  </si>
  <si>
    <t>закладываем</t>
  </si>
  <si>
    <t>цена в рублях</t>
  </si>
  <si>
    <t>Цена в юанях</t>
  </si>
  <si>
    <t xml:space="preserve">Курс </t>
  </si>
  <si>
    <t>рюкзак навлочка плед мешок</t>
  </si>
  <si>
    <t>жд</t>
  </si>
  <si>
    <t>15000$</t>
  </si>
  <si>
    <t>юань</t>
  </si>
  <si>
    <t>игрушка</t>
  </si>
  <si>
    <t>машины</t>
  </si>
  <si>
    <t>68000 руб</t>
  </si>
  <si>
    <t>$</t>
  </si>
  <si>
    <t>логистика на короб</t>
  </si>
  <si>
    <t>Перевозка и таможня</t>
  </si>
  <si>
    <t>сейчас 42</t>
  </si>
  <si>
    <t>Picture</t>
  </si>
  <si>
    <t>M-1819</t>
    <phoneticPr fontId="0" type="noConversion"/>
  </si>
  <si>
    <t>УТЗ-07             Хрум</t>
  </si>
  <si>
    <t>M-1820</t>
    <phoneticPr fontId="0" type="noConversion"/>
  </si>
  <si>
    <t>УТЗ-08  Хаврошка</t>
  </si>
  <si>
    <t>M-1821</t>
    <phoneticPr fontId="0" type="noConversion"/>
  </si>
  <si>
    <t>УТЗ-09       Джонни</t>
  </si>
  <si>
    <t>M-1822</t>
    <phoneticPr fontId="0" type="noConversion"/>
  </si>
  <si>
    <t>УТЗ-10               Оливия</t>
  </si>
  <si>
    <t>M-1811</t>
  </si>
  <si>
    <t>УТЗ-01             Степан</t>
  </si>
  <si>
    <t>M-1812</t>
    <phoneticPr fontId="0" type="noConversion"/>
  </si>
  <si>
    <t>УТЗ-02               Славик</t>
  </si>
  <si>
    <t>M-1814</t>
    <phoneticPr fontId="0" type="noConversion"/>
  </si>
  <si>
    <t>30-32</t>
  </si>
  <si>
    <t>УТЗ-03             Тишка</t>
  </si>
  <si>
    <t>M-1815</t>
    <phoneticPr fontId="0" type="noConversion"/>
  </si>
  <si>
    <t>УТЗ-04                 Чарльз</t>
  </si>
  <si>
    <t>M-1817</t>
    <phoneticPr fontId="0" type="noConversion"/>
  </si>
  <si>
    <t>УТЗ-05          Боцман</t>
  </si>
  <si>
    <t>M-1818</t>
    <phoneticPr fontId="0" type="noConversion"/>
  </si>
  <si>
    <t>УТЗ-06            Лютик</t>
  </si>
  <si>
    <t>M-1824</t>
    <phoneticPr fontId="0" type="noConversion"/>
  </si>
  <si>
    <t xml:space="preserve">УТЗ-12                       Подушка Василёк </t>
  </si>
  <si>
    <t>M-1825</t>
    <phoneticPr fontId="0" type="noConversion"/>
  </si>
  <si>
    <t>УТЗ-13             Подушка Савушка</t>
  </si>
  <si>
    <t>M-1827</t>
    <phoneticPr fontId="0" type="noConversion"/>
  </si>
  <si>
    <t xml:space="preserve">УТЗ-14          Подушка  Зимняя прогулка </t>
  </si>
  <si>
    <t>M-1718-P</t>
    <phoneticPr fontId="0" type="noConversion"/>
  </si>
  <si>
    <t>УТЗ-17            Робин</t>
  </si>
  <si>
    <t>M-1832</t>
    <phoneticPr fontId="0" type="noConversion"/>
  </si>
  <si>
    <t>УТЗ-18         Лучик</t>
  </si>
  <si>
    <t>M-1833</t>
    <phoneticPr fontId="0" type="noConversion"/>
  </si>
  <si>
    <t>УТЗ-19            Плюша</t>
  </si>
  <si>
    <t>M-1829</t>
    <phoneticPr fontId="0" type="noConversion"/>
  </si>
  <si>
    <t>137*75</t>
  </si>
  <si>
    <t>УТЗ-15             Игрушка-плед Зайка Обнимашка</t>
  </si>
  <si>
    <t>M-1830</t>
    <phoneticPr fontId="0" type="noConversion"/>
  </si>
  <si>
    <t xml:space="preserve">УТЗ-16    Подушка-плед Любимчик  </t>
  </si>
  <si>
    <t>M-1823</t>
    <phoneticPr fontId="0" type="noConversion"/>
  </si>
  <si>
    <t>28-30</t>
  </si>
  <si>
    <t>УТЗ-11           Морозко</t>
  </si>
  <si>
    <t>УТЗ-20                Дотти</t>
  </si>
  <si>
    <t>УТЗ-21          Спотти</t>
  </si>
  <si>
    <t>УТЗ-22            Клео</t>
  </si>
  <si>
    <t>УТЗ-23             Мила</t>
  </si>
  <si>
    <t>УТЗ-24                Гарольд</t>
  </si>
  <si>
    <t>M-1836</t>
    <phoneticPr fontId="0" type="noConversion"/>
  </si>
  <si>
    <t>УТЗ-25                   Пьер</t>
  </si>
  <si>
    <t>ТЗ-39            Дед Мороз</t>
  </si>
  <si>
    <t>M-1837</t>
    <phoneticPr fontId="0" type="noConversion"/>
  </si>
  <si>
    <t>УТЗ-26          Марк</t>
  </si>
  <si>
    <t>M-1838</t>
    <phoneticPr fontId="0" type="noConversion"/>
  </si>
  <si>
    <t>УТЗ-27              Подушка Бинки</t>
  </si>
  <si>
    <t>M-1835</t>
  </si>
  <si>
    <t>УТЗ-29                  Лаки</t>
  </si>
  <si>
    <t>Курс =</t>
  </si>
  <si>
    <t>У.Е.</t>
  </si>
  <si>
    <t>Комплектация</t>
  </si>
  <si>
    <t>У.Е. Сумма</t>
  </si>
  <si>
    <t>Рубли Сумма</t>
  </si>
  <si>
    <t>Осень</t>
  </si>
  <si>
    <t>Коэф.</t>
  </si>
  <si>
    <t>Коэф. Даты</t>
  </si>
  <si>
    <t>Сегодня</t>
  </si>
  <si>
    <t>Расчёт базы</t>
  </si>
  <si>
    <t>Лето (ориентир)</t>
  </si>
  <si>
    <t>Весна (ориентир)</t>
  </si>
  <si>
    <t>Расчет скидки по кол-ву + округление</t>
  </si>
  <si>
    <t>Скидка по дате + округление</t>
  </si>
  <si>
    <t>Заказано</t>
  </si>
  <si>
    <t>137*75 – Плед в развернутом виде
Зайка – 15 см</t>
  </si>
  <si>
    <t>137*75 – Плед в развернутом виде
Подушка – 32*6*32</t>
  </si>
  <si>
    <t>Расчет итогов</t>
  </si>
  <si>
    <r>
      <rPr>
        <b/>
        <sz val="11"/>
        <color theme="1"/>
        <rFont val="Calibri"/>
        <family val="2"/>
        <scheme val="minor"/>
      </rPr>
      <t>Юля</t>
    </r>
    <r>
      <rPr>
        <sz val="11"/>
        <color theme="1"/>
        <rFont val="Calibri"/>
        <family val="2"/>
        <charset val="204"/>
        <scheme val="minor"/>
      </rPr>
      <t xml:space="preserve">, в левом столбце стандартные цены с округлением до целого рубля. В правом - с учетом скидки и округлением до целого рубля. Округление везде по математическим правилам. </t>
    </r>
  </si>
  <si>
    <r>
      <t xml:space="preserve">После внесения покупателем предоплаты цена фиксируется. 
</t>
    </r>
    <r>
      <rPr>
        <sz val="10"/>
        <color theme="0"/>
        <rFont val="Calibri"/>
        <family val="2"/>
        <scheme val="minor"/>
      </rPr>
      <t xml:space="preserve">При отсутствии предоплаты и изменении курса рубля к ин. валюте более чем на 5%, Компания оставляет за собой право пересмотра указанных цен. </t>
    </r>
  </si>
  <si>
    <t>Лаки            (рюкзак)</t>
  </si>
  <si>
    <t>Лучик          (рюкзак)</t>
  </si>
  <si>
    <t>ПЗ-01</t>
  </si>
  <si>
    <t xml:space="preserve"> Зайчик (голубой)</t>
  </si>
  <si>
    <t>18*14*28</t>
  </si>
  <si>
    <t>ПЗ-02</t>
  </si>
  <si>
    <t>Зайчик (розовый)</t>
  </si>
  <si>
    <t>ПЗ-03</t>
  </si>
  <si>
    <t>Зайчик (бирюзовый)</t>
  </si>
  <si>
    <t>УПАКОВКА ИЗ КАРТОНА (ТУБЫ)</t>
  </si>
  <si>
    <t>УТ-01</t>
  </si>
  <si>
    <t>Нежность</t>
  </si>
  <si>
    <t>12*16,5</t>
  </si>
  <si>
    <t>УТ-02</t>
  </si>
  <si>
    <t>Ладушки</t>
  </si>
  <si>
    <t>УТ-03</t>
  </si>
  <si>
    <t>Веселье</t>
  </si>
  <si>
    <t>УТ-04</t>
  </si>
  <si>
    <t>Концерт</t>
  </si>
  <si>
    <t>12*22</t>
  </si>
  <si>
    <t>УТ-05</t>
  </si>
  <si>
    <t>УТ-06</t>
  </si>
  <si>
    <t>УТ-07</t>
  </si>
  <si>
    <t>УТ-08</t>
  </si>
  <si>
    <t>Елка</t>
  </si>
  <si>
    <t>УТ-09</t>
  </si>
  <si>
    <t>Золотая</t>
  </si>
  <si>
    <t>УТ-10</t>
  </si>
  <si>
    <t>Снежные забавы</t>
  </si>
  <si>
    <r>
      <t xml:space="preserve">Хрум                     </t>
    </r>
    <r>
      <rPr>
        <b/>
        <sz val="12"/>
        <color rgb="FFFF0000"/>
        <rFont val="Calibri"/>
        <family val="2"/>
        <charset val="204"/>
        <scheme val="minor"/>
      </rPr>
      <t>закончился</t>
    </r>
  </si>
  <si>
    <r>
      <t xml:space="preserve">Подушка Василёк </t>
    </r>
    <r>
      <rPr>
        <b/>
        <sz val="12"/>
        <color rgb="FFFF0000"/>
        <rFont val="Calibri"/>
        <family val="2"/>
        <charset val="204"/>
        <scheme val="minor"/>
      </rPr>
      <t xml:space="preserve">закончилась </t>
    </r>
  </si>
  <si>
    <r>
      <t xml:space="preserve">Робин        (рюкзак) </t>
    </r>
    <r>
      <rPr>
        <b/>
        <sz val="12"/>
        <color rgb="FFFF0000"/>
        <rFont val="Calibri"/>
        <family val="2"/>
        <charset val="204"/>
        <scheme val="minor"/>
      </rPr>
      <t>закончился</t>
    </r>
  </si>
  <si>
    <r>
      <t xml:space="preserve">Пьер                                       </t>
    </r>
    <r>
      <rPr>
        <b/>
        <sz val="12"/>
        <color rgb="FFFF0000"/>
        <rFont val="Calibri"/>
        <family val="2"/>
        <charset val="204"/>
        <scheme val="minor"/>
      </rPr>
      <t xml:space="preserve"> закончился</t>
    </r>
  </si>
  <si>
    <t xml:space="preserve">info@ura-podarki.ru                                      </t>
  </si>
  <si>
    <t>www.ura-podarki.ru</t>
  </si>
  <si>
    <t xml:space="preserve">
                                                                                                                                                                                                141407 г. Химки,  ул.Бабакина, д.5А
                                                                                                                              телефон в Москве: +7 (495) 913-30-06
                                                                                                                            e-mail:info@ura-podarki.ru                                                                                                                                                                                 www.ura-podarki.ru</t>
  </si>
  <si>
    <t>Внимание!!! Цены действительны до 15 октября 2022 года.</t>
  </si>
  <si>
    <r>
      <t xml:space="preserve">Славик </t>
    </r>
    <r>
      <rPr>
        <b/>
        <sz val="12"/>
        <color rgb="FFFF0000"/>
        <rFont val="Calibri"/>
        <family val="2"/>
        <charset val="204"/>
        <scheme val="minor"/>
      </rPr>
      <t>закончился</t>
    </r>
  </si>
  <si>
    <r>
      <rPr>
        <b/>
        <sz val="11"/>
        <color theme="1"/>
        <rFont val="Calibri"/>
        <family val="2"/>
        <scheme val="minor"/>
      </rPr>
      <t>Весенняя скидка 15%</t>
    </r>
    <r>
      <rPr>
        <sz val="11"/>
        <color theme="1"/>
        <rFont val="Calibri"/>
        <family val="2"/>
        <charset val="204"/>
        <scheme val="minor"/>
      </rPr>
      <t xml:space="preserve"> действует до 31.05.2022
</t>
    </r>
    <r>
      <rPr>
        <b/>
        <sz val="11"/>
        <color theme="1"/>
        <rFont val="Calibri"/>
        <family val="2"/>
        <scheme val="minor"/>
      </rPr>
      <t>Летняя скидка 10%</t>
    </r>
    <r>
      <rPr>
        <sz val="11"/>
        <color theme="1"/>
        <rFont val="Calibri"/>
        <family val="2"/>
        <charset val="204"/>
        <scheme val="minor"/>
      </rPr>
      <t xml:space="preserve"> действует до 15.11.2022
</t>
    </r>
  </si>
  <si>
    <r>
      <t xml:space="preserve">Джонни </t>
    </r>
    <r>
      <rPr>
        <b/>
        <sz val="12"/>
        <color rgb="FFFF0000"/>
        <rFont val="Calibri"/>
        <family val="2"/>
        <charset val="204"/>
        <scheme val="minor"/>
      </rPr>
      <t>закончился</t>
    </r>
  </si>
  <si>
    <r>
      <t xml:space="preserve">Плюша       (рюкзак)  </t>
    </r>
    <r>
      <rPr>
        <b/>
        <sz val="12"/>
        <color rgb="FFFF0000"/>
        <rFont val="Calibri"/>
        <family val="2"/>
        <charset val="204"/>
        <scheme val="minor"/>
      </rPr>
      <t>закончился</t>
    </r>
  </si>
  <si>
    <r>
      <t xml:space="preserve">Дед Мороз </t>
    </r>
    <r>
      <rPr>
        <b/>
        <sz val="12"/>
        <color rgb="FFFF0000"/>
        <rFont val="Calibri"/>
        <family val="2"/>
        <charset val="204"/>
        <scheme val="minor"/>
      </rPr>
      <t>закончился</t>
    </r>
  </si>
  <si>
    <r>
      <t xml:space="preserve">Лютик </t>
    </r>
    <r>
      <rPr>
        <b/>
        <sz val="12"/>
        <color rgb="FFFF0000"/>
        <rFont val="Calibri"/>
        <family val="2"/>
        <charset val="204"/>
        <scheme val="minor"/>
      </rPr>
      <t>закончился</t>
    </r>
  </si>
  <si>
    <t>АКЦИЯ</t>
  </si>
  <si>
    <t xml:space="preserve">старая цена </t>
  </si>
  <si>
    <t>новая цена</t>
  </si>
  <si>
    <r>
      <t xml:space="preserve">Подушка                 Зимняя прогулка </t>
    </r>
    <r>
      <rPr>
        <b/>
        <sz val="12"/>
        <color rgb="FFFF0000"/>
        <rFont val="Calibri"/>
        <family val="2"/>
        <charset val="204"/>
        <scheme val="minor"/>
      </rPr>
      <t>закончилась</t>
    </r>
  </si>
  <si>
    <r>
      <t xml:space="preserve">Гарольд </t>
    </r>
    <r>
      <rPr>
        <b/>
        <sz val="12"/>
        <color rgb="FFFF0000"/>
        <rFont val="Calibri"/>
        <family val="2"/>
        <charset val="204"/>
        <scheme val="minor"/>
      </rPr>
      <t>закончился</t>
    </r>
  </si>
  <si>
    <r>
      <t xml:space="preserve">Боцман  </t>
    </r>
    <r>
      <rPr>
        <b/>
        <sz val="12"/>
        <color rgb="FFFF0000"/>
        <rFont val="Calibri"/>
        <family val="2"/>
        <charset val="204"/>
        <scheme val="minor"/>
      </rPr>
      <t>закончился</t>
    </r>
  </si>
  <si>
    <r>
      <t xml:space="preserve">Оливия </t>
    </r>
    <r>
      <rPr>
        <b/>
        <sz val="12"/>
        <color rgb="FFFF0000"/>
        <rFont val="Calibri"/>
        <family val="2"/>
        <charset val="204"/>
        <scheme val="minor"/>
      </rPr>
      <t>закончилась</t>
    </r>
  </si>
  <si>
    <r>
      <t xml:space="preserve">Дотти  </t>
    </r>
    <r>
      <rPr>
        <b/>
        <sz val="12"/>
        <color rgb="FFFF0000"/>
        <rFont val="Calibri"/>
        <family val="2"/>
        <charset val="204"/>
        <scheme val="minor"/>
      </rPr>
      <t>закончилась</t>
    </r>
    <r>
      <rPr>
        <sz val="12"/>
        <color theme="1"/>
        <rFont val="Calibri"/>
        <family val="2"/>
        <charset val="204"/>
        <scheme val="minor"/>
      </rPr>
      <t xml:space="preserve">          </t>
    </r>
  </si>
  <si>
    <r>
      <t xml:space="preserve">Степан </t>
    </r>
    <r>
      <rPr>
        <b/>
        <sz val="12"/>
        <color rgb="FFFF0000"/>
        <rFont val="Calibri"/>
        <family val="2"/>
        <charset val="204"/>
        <scheme val="minor"/>
      </rPr>
      <t>закончился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</si>
</sst>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_-* #,##0.00_-;\-* #,##0.00_-;_-* &quot;-&quot;??_-;_-@_-"/>
    <numFmt numFmtId="165" formatCode="_-\ #,##0\ [$₽-419]_-;\-\ #,##0\ [$₽-419]_-;_-\ &quot;-&quot;\ [$₽-419]_-;_-@_-"/>
    <numFmt numFmtId="166" formatCode="[$¥-478]#,##0.00"/>
    <numFmt numFmtId="167" formatCode="[$¥-804]#,##0.00"/>
    <numFmt numFmtId="168" formatCode="0&quot;pcs&quot;"/>
    <numFmt numFmtId="169" formatCode="_-* #,##0.00\ _R_U_B_-;\-* #,##0.00\ _R_U_B_-;_-* &quot;-&quot;??\ _R_U_B_-;_-@_-"/>
    <numFmt numFmtId="170" formatCode="0.0000"/>
    <numFmt numFmtId="171" formatCode="_-* #,##0_-;\-* #,##0_-;_-* &quot;-&quot;??_-;_-@_-"/>
    <numFmt numFmtId="172" formatCode="#,##0\ [$₽-419]"/>
  </numFmts>
  <fonts count="49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宋体"/>
      <charset val="134"/>
    </font>
    <font>
      <b/>
      <sz val="10"/>
      <name val="Calibri"/>
      <family val="2"/>
      <charset val="204"/>
    </font>
    <font>
      <sz val="10"/>
      <name val="Arial Cyr"/>
      <charset val="204"/>
    </font>
    <font>
      <b/>
      <sz val="10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b/>
      <sz val="10"/>
      <color indexed="8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2"/>
      <color theme="1"/>
      <name val="Calibri"/>
      <family val="2"/>
      <charset val="204"/>
      <scheme val="minor"/>
    </font>
    <font>
      <b/>
      <sz val="12"/>
      <color rgb="FFC00000"/>
      <name val="Calibri"/>
      <family val="2"/>
      <scheme val="minor"/>
    </font>
    <font>
      <sz val="11"/>
      <color theme="0"/>
      <name val="Arial"/>
      <family val="2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rgb="FFC00000"/>
      <name val="Calibri"/>
      <family val="2"/>
      <charset val="204"/>
      <scheme val="minor"/>
    </font>
    <font>
      <sz val="11"/>
      <color theme="0"/>
      <name val="Calibri"/>
      <family val="2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0"/>
      <color theme="0"/>
      <name val="Calibri"/>
      <family val="2"/>
      <charset val="204"/>
      <scheme val="minor"/>
    </font>
    <font>
      <sz val="10"/>
      <color theme="0"/>
      <name val="Calibri"/>
      <family val="2"/>
      <scheme val="minor"/>
    </font>
    <font>
      <sz val="10"/>
      <color theme="0"/>
      <name val="Arial"/>
      <family val="2"/>
    </font>
    <font>
      <b/>
      <sz val="12"/>
      <name val="Calibri"/>
      <family val="2"/>
      <scheme val="minor"/>
    </font>
    <font>
      <b/>
      <sz val="12"/>
      <color rgb="FFC0000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i/>
      <sz val="8"/>
      <color theme="1" tint="0.14999847407452621"/>
      <name val="Calibri"/>
      <family val="2"/>
      <charset val="204"/>
      <scheme val="minor"/>
    </font>
    <font>
      <sz val="11"/>
      <color theme="1" tint="0.14999847407452621"/>
      <name val="Calibri"/>
      <family val="2"/>
      <charset val="204"/>
      <scheme val="minor"/>
    </font>
    <font>
      <b/>
      <sz val="11"/>
      <color theme="1" tint="0.1499984740745262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rgb="FFFF0000"/>
      <name val="Calibri"/>
      <family val="2"/>
      <scheme val="minor"/>
    </font>
    <font>
      <sz val="12"/>
      <name val="Calibri"/>
      <family val="2"/>
      <scheme val="minor"/>
    </font>
    <font>
      <b/>
      <sz val="10"/>
      <color rgb="FF000000"/>
      <name val="Tahoma"/>
      <family val="2"/>
    </font>
    <font>
      <sz val="1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8EEEE"/>
        <bgColor indexed="64"/>
      </patternFill>
    </fill>
    <fill>
      <patternFill patternType="solid">
        <fgColor rgb="FFF4D5D5"/>
        <bgColor indexed="64"/>
      </patternFill>
    </fill>
    <fill>
      <patternFill patternType="solid">
        <fgColor rgb="FFEFB2B3"/>
        <bgColor indexed="64"/>
      </patternFill>
    </fill>
    <fill>
      <patternFill patternType="solid">
        <fgColor rgb="FFEA9394"/>
        <bgColor indexed="64"/>
      </patternFill>
    </fill>
    <fill>
      <patternFill patternType="solid">
        <fgColor rgb="FFE8797E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8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gray0625">
        <bgColor theme="0"/>
      </patternFill>
    </fill>
    <fill>
      <patternFill patternType="gray125">
        <bgColor theme="0"/>
      </patternFill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5" fillId="0" borderId="0"/>
    <xf numFmtId="0" fontId="3" fillId="0" borderId="0"/>
    <xf numFmtId="165" fontId="12" fillId="3" borderId="4" applyFill="0" applyBorder="0">
      <alignment horizontal="center" vertical="center"/>
      <protection hidden="1"/>
    </xf>
    <xf numFmtId="0" fontId="14" fillId="0" borderId="0" applyNumberFormat="0" applyFill="0" applyBorder="0" applyAlignment="0" applyProtection="0"/>
    <xf numFmtId="0" fontId="2" fillId="0" borderId="0"/>
    <xf numFmtId="164" fontId="42" fillId="0" borderId="0" applyFont="0" applyFill="0" applyBorder="0" applyAlignment="0" applyProtection="0"/>
    <xf numFmtId="0" fontId="1" fillId="0" borderId="0"/>
    <xf numFmtId="0" fontId="42" fillId="0" borderId="0"/>
    <xf numFmtId="9" fontId="42" fillId="0" borderId="0" applyFont="0" applyFill="0" applyBorder="0" applyAlignment="0" applyProtection="0"/>
  </cellStyleXfs>
  <cellXfs count="387">
    <xf numFmtId="0" fontId="0" fillId="0" borderId="0" xfId="0"/>
    <xf numFmtId="2" fontId="34" fillId="9" borderId="38" xfId="0" applyNumberFormat="1" applyFont="1" applyFill="1" applyBorder="1" applyAlignment="1">
      <alignment horizontal="center" vertical="center" wrapText="1"/>
    </xf>
    <xf numFmtId="2" fontId="34" fillId="9" borderId="22" xfId="0" applyNumberFormat="1" applyFont="1" applyFill="1" applyBorder="1" applyAlignment="1">
      <alignment horizontal="center" vertical="center" wrapText="1"/>
    </xf>
    <xf numFmtId="2" fontId="34" fillId="9" borderId="33" xfId="0" applyNumberFormat="1" applyFont="1" applyFill="1" applyBorder="1" applyAlignment="1">
      <alignment horizontal="center" vertical="center" wrapText="1"/>
    </xf>
    <xf numFmtId="0" fontId="19" fillId="9" borderId="34" xfId="0" applyFont="1" applyFill="1" applyBorder="1" applyAlignment="1">
      <alignment horizontal="center" vertical="center" wrapText="1"/>
    </xf>
    <xf numFmtId="0" fontId="19" fillId="9" borderId="35" xfId="0" applyFont="1" applyFill="1" applyBorder="1" applyAlignment="1">
      <alignment horizontal="center" vertical="center" wrapText="1"/>
    </xf>
    <xf numFmtId="1" fontId="19" fillId="9" borderId="36" xfId="0" applyNumberFormat="1" applyFont="1" applyFill="1" applyBorder="1" applyAlignment="1">
      <alignment horizontal="center" vertical="center" wrapText="1"/>
    </xf>
    <xf numFmtId="1" fontId="19" fillId="9" borderId="35" xfId="0" applyNumberFormat="1" applyFont="1" applyFill="1" applyBorder="1" applyAlignment="1">
      <alignment horizontal="center" vertical="center" wrapText="1"/>
    </xf>
    <xf numFmtId="0" fontId="19" fillId="9" borderId="13" xfId="0" applyFont="1" applyFill="1" applyBorder="1" applyAlignment="1">
      <alignment horizontal="center" vertical="center" wrapText="1"/>
    </xf>
    <xf numFmtId="2" fontId="19" fillId="9" borderId="9" xfId="0" applyNumberFormat="1" applyFont="1" applyFill="1" applyBorder="1" applyAlignment="1">
      <alignment horizontal="center" vertical="center" wrapText="1"/>
    </xf>
    <xf numFmtId="2" fontId="19" fillId="9" borderId="10" xfId="0" applyNumberFormat="1" applyFont="1" applyFill="1" applyBorder="1" applyAlignment="1">
      <alignment horizontal="center" vertical="center" wrapText="1"/>
    </xf>
    <xf numFmtId="1" fontId="19" fillId="9" borderId="10" xfId="0" applyNumberFormat="1" applyFont="1" applyFill="1" applyBorder="1" applyAlignment="1">
      <alignment horizontal="center" vertical="center" wrapText="1"/>
    </xf>
    <xf numFmtId="2" fontId="19" fillId="9" borderId="11" xfId="0" applyNumberFormat="1" applyFont="1" applyFill="1" applyBorder="1" applyAlignment="1">
      <alignment horizontal="center" vertical="center" wrapText="1"/>
    </xf>
    <xf numFmtId="2" fontId="19" fillId="9" borderId="25" xfId="0" applyNumberFormat="1" applyFont="1" applyFill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2" fontId="35" fillId="13" borderId="29" xfId="0" applyNumberFormat="1" applyFont="1" applyFill="1" applyBorder="1" applyAlignment="1">
      <alignment horizontal="center" vertical="center"/>
    </xf>
    <xf numFmtId="0" fontId="21" fillId="13" borderId="19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0" borderId="0" xfId="0" applyFont="1"/>
    <xf numFmtId="2" fontId="0" fillId="0" borderId="0" xfId="0" applyNumberFormat="1" applyAlignment="1">
      <alignment horizontal="center" vertical="center"/>
    </xf>
    <xf numFmtId="0" fontId="20" fillId="9" borderId="17" xfId="0" applyFont="1" applyFill="1" applyBorder="1" applyAlignment="1">
      <alignment horizontal="center" vertical="center" textRotation="90" wrapText="1"/>
    </xf>
    <xf numFmtId="0" fontId="12" fillId="0" borderId="41" xfId="0" applyFont="1" applyBorder="1" applyAlignment="1">
      <alignment textRotation="90" wrapText="1"/>
    </xf>
    <xf numFmtId="0" fontId="12" fillId="0" borderId="40" xfId="0" applyFont="1" applyBorder="1" applyAlignment="1">
      <alignment textRotation="90" wrapText="1"/>
    </xf>
    <xf numFmtId="0" fontId="12" fillId="0" borderId="42" xfId="0" applyFont="1" applyBorder="1" applyAlignment="1">
      <alignment textRotation="90" wrapText="1"/>
    </xf>
    <xf numFmtId="2" fontId="8" fillId="3" borderId="1" xfId="0" applyNumberFormat="1" applyFont="1" applyFill="1" applyBorder="1" applyAlignment="1">
      <alignment horizontal="center" vertical="center" wrapText="1"/>
    </xf>
    <xf numFmtId="1" fontId="8" fillId="3" borderId="1" xfId="0" applyNumberFormat="1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center" vertical="center" wrapText="1"/>
    </xf>
    <xf numFmtId="0" fontId="13" fillId="2" borderId="50" xfId="0" applyFont="1" applyFill="1" applyBorder="1" applyAlignment="1">
      <alignment horizontal="center" vertical="center" textRotation="90" wrapText="1"/>
    </xf>
    <xf numFmtId="2" fontId="0" fillId="2" borderId="1" xfId="0" applyNumberFormat="1" applyFill="1" applyBorder="1" applyAlignment="1">
      <alignment horizontal="center" vertical="center" wrapText="1"/>
    </xf>
    <xf numFmtId="2" fontId="0" fillId="15" borderId="1" xfId="0" applyNumberFormat="1" applyFill="1" applyBorder="1" applyAlignment="1">
      <alignment horizontal="center" vertical="center" wrapText="1"/>
    </xf>
    <xf numFmtId="2" fontId="0" fillId="16" borderId="1" xfId="0" applyNumberFormat="1" applyFill="1" applyBorder="1" applyAlignment="1">
      <alignment horizontal="center" vertical="center" wrapText="1"/>
    </xf>
    <xf numFmtId="2" fontId="0" fillId="17" borderId="1" xfId="0" applyNumberFormat="1" applyFill="1" applyBorder="1" applyAlignment="1">
      <alignment horizontal="center" vertical="center" wrapText="1"/>
    </xf>
    <xf numFmtId="2" fontId="0" fillId="18" borderId="1" xfId="0" applyNumberFormat="1" applyFill="1" applyBorder="1" applyAlignment="1">
      <alignment horizontal="center" vertical="center" wrapText="1"/>
    </xf>
    <xf numFmtId="0" fontId="41" fillId="0" borderId="0" xfId="0" applyFont="1" applyAlignment="1">
      <alignment vertical="top" wrapText="1"/>
    </xf>
    <xf numFmtId="0" fontId="13" fillId="2" borderId="1" xfId="0" applyFont="1" applyFill="1" applyBorder="1" applyAlignment="1">
      <alignment horizontal="center" vertical="center" textRotation="90" wrapText="1"/>
    </xf>
    <xf numFmtId="0" fontId="12" fillId="0" borderId="51" xfId="0" applyFont="1" applyBorder="1" applyAlignment="1">
      <alignment textRotation="90" wrapText="1"/>
    </xf>
    <xf numFmtId="0" fontId="24" fillId="0" borderId="0" xfId="7" applyFont="1" applyAlignment="1">
      <alignment vertical="center"/>
    </xf>
    <xf numFmtId="0" fontId="25" fillId="0" borderId="0" xfId="7" applyFont="1" applyAlignment="1">
      <alignment horizontal="left" vertical="center"/>
    </xf>
    <xf numFmtId="0" fontId="25" fillId="2" borderId="0" xfId="7" applyFont="1" applyFill="1" applyAlignment="1">
      <alignment horizontal="center" vertical="center"/>
    </xf>
    <xf numFmtId="0" fontId="25" fillId="0" borderId="1" xfId="7" applyFont="1" applyBorder="1" applyAlignment="1">
      <alignment horizontal="center" vertical="center"/>
    </xf>
    <xf numFmtId="0" fontId="25" fillId="0" borderId="1" xfId="7" applyFont="1" applyBorder="1"/>
    <xf numFmtId="0" fontId="25" fillId="0" borderId="0" xfId="7" applyFont="1" applyAlignment="1">
      <alignment vertical="center"/>
    </xf>
    <xf numFmtId="0" fontId="25" fillId="0" borderId="0" xfId="7" applyFont="1" applyAlignment="1">
      <alignment horizontal="center" vertical="center"/>
    </xf>
    <xf numFmtId="2" fontId="25" fillId="0" borderId="0" xfId="7" applyNumberFormat="1" applyFont="1" applyAlignment="1">
      <alignment horizontal="center" vertical="center"/>
    </xf>
    <xf numFmtId="0" fontId="1" fillId="0" borderId="0" xfId="7"/>
    <xf numFmtId="9" fontId="25" fillId="0" borderId="1" xfId="7" applyNumberFormat="1" applyFont="1" applyBorder="1"/>
    <xf numFmtId="0" fontId="25" fillId="0" borderId="0" xfId="7" applyFont="1"/>
    <xf numFmtId="0" fontId="24" fillId="0" borderId="0" xfId="7" applyFont="1" applyAlignment="1">
      <alignment horizontal="center" vertical="center"/>
    </xf>
    <xf numFmtId="0" fontId="24" fillId="0" borderId="0" xfId="7" applyFont="1" applyAlignment="1">
      <alignment horizontal="center" vertical="center" wrapText="1"/>
    </xf>
    <xf numFmtId="1" fontId="24" fillId="0" borderId="0" xfId="7" applyNumberFormat="1" applyFont="1" applyAlignment="1">
      <alignment horizontal="center" vertical="center"/>
    </xf>
    <xf numFmtId="0" fontId="25" fillId="0" borderId="0" xfId="7" applyFont="1" applyAlignment="1">
      <alignment horizontal="left" vertical="center" wrapText="1"/>
    </xf>
    <xf numFmtId="0" fontId="25" fillId="2" borderId="0" xfId="7" applyFont="1" applyFill="1" applyAlignment="1">
      <alignment horizontal="center" vertical="center" wrapText="1"/>
    </xf>
    <xf numFmtId="0" fontId="25" fillId="0" borderId="0" xfId="7" applyFont="1" applyAlignment="1">
      <alignment horizontal="center" vertical="center" wrapText="1"/>
    </xf>
    <xf numFmtId="9" fontId="25" fillId="0" borderId="0" xfId="7" applyNumberFormat="1" applyFont="1" applyAlignment="1">
      <alignment horizontal="center" vertical="center"/>
    </xf>
    <xf numFmtId="166" fontId="25" fillId="0" borderId="0" xfId="7" applyNumberFormat="1" applyFont="1" applyAlignment="1">
      <alignment horizontal="center" vertical="center" wrapText="1"/>
    </xf>
    <xf numFmtId="0" fontId="24" fillId="2" borderId="1" xfId="7" applyFont="1" applyFill="1" applyBorder="1" applyAlignment="1">
      <alignment vertical="top"/>
    </xf>
    <xf numFmtId="0" fontId="25" fillId="2" borderId="1" xfId="7" applyFont="1" applyFill="1" applyBorder="1" applyAlignment="1">
      <alignment horizontal="left" vertical="top"/>
    </xf>
    <xf numFmtId="0" fontId="25" fillId="2" borderId="1" xfId="7" applyFont="1" applyFill="1" applyBorder="1" applyAlignment="1">
      <alignment horizontal="center" vertical="top" wrapText="1"/>
    </xf>
    <xf numFmtId="0" fontId="25" fillId="2" borderId="1" xfId="7" applyFont="1" applyFill="1" applyBorder="1" applyAlignment="1">
      <alignment horizontal="center" vertical="top"/>
    </xf>
    <xf numFmtId="0" fontId="24" fillId="2" borderId="1" xfId="7" applyFont="1" applyFill="1" applyBorder="1" applyAlignment="1">
      <alignment horizontal="center" vertical="top" wrapText="1"/>
    </xf>
    <xf numFmtId="2" fontId="25" fillId="2" borderId="1" xfId="7" applyNumberFormat="1" applyFont="1" applyFill="1" applyBorder="1" applyAlignment="1">
      <alignment horizontal="center" vertical="top" wrapText="1"/>
    </xf>
    <xf numFmtId="0" fontId="25" fillId="2" borderId="1" xfId="7" applyFont="1" applyFill="1" applyBorder="1" applyAlignment="1">
      <alignment horizontal="center" vertical="center" wrapText="1"/>
    </xf>
    <xf numFmtId="2" fontId="25" fillId="2" borderId="1" xfId="7" applyNumberFormat="1" applyFont="1" applyFill="1" applyBorder="1" applyAlignment="1">
      <alignment horizontal="center" vertical="center" wrapText="1"/>
    </xf>
    <xf numFmtId="0" fontId="1" fillId="2" borderId="0" xfId="7" applyFill="1" applyAlignment="1">
      <alignment vertical="top"/>
    </xf>
    <xf numFmtId="0" fontId="24" fillId="10" borderId="1" xfId="7" applyFont="1" applyFill="1" applyBorder="1" applyAlignment="1">
      <alignment horizontal="center" vertical="center"/>
    </xf>
    <xf numFmtId="0" fontId="16" fillId="10" borderId="1" xfId="7" applyFont="1" applyFill="1" applyBorder="1" applyAlignment="1">
      <alignment horizontal="center" vertical="center" wrapText="1"/>
    </xf>
    <xf numFmtId="0" fontId="16" fillId="10" borderId="1" xfId="8" applyFont="1" applyFill="1" applyBorder="1" applyAlignment="1">
      <alignment horizontal="center" vertical="center" wrapText="1"/>
    </xf>
    <xf numFmtId="0" fontId="1" fillId="10" borderId="1" xfId="7" applyFill="1" applyBorder="1" applyAlignment="1">
      <alignment horizontal="center" vertical="center"/>
    </xf>
    <xf numFmtId="167" fontId="25" fillId="10" borderId="1" xfId="7" applyNumberFormat="1" applyFont="1" applyFill="1" applyBorder="1" applyAlignment="1">
      <alignment horizontal="center" vertical="center"/>
    </xf>
    <xf numFmtId="167" fontId="26" fillId="10" borderId="1" xfId="7" applyNumberFormat="1" applyFont="1" applyFill="1" applyBorder="1" applyAlignment="1">
      <alignment horizontal="center" vertical="center"/>
    </xf>
    <xf numFmtId="168" fontId="25" fillId="10" borderId="1" xfId="7" applyNumberFormat="1" applyFont="1" applyFill="1" applyBorder="1" applyAlignment="1">
      <alignment horizontal="center" vertical="center"/>
    </xf>
    <xf numFmtId="2" fontId="27" fillId="10" borderId="1" xfId="7" applyNumberFormat="1" applyFont="1" applyFill="1" applyBorder="1" applyAlignment="1">
      <alignment horizontal="center" vertical="center"/>
    </xf>
    <xf numFmtId="2" fontId="28" fillId="10" borderId="1" xfId="7" applyNumberFormat="1" applyFont="1" applyFill="1" applyBorder="1" applyAlignment="1">
      <alignment horizontal="center" vertical="center"/>
    </xf>
    <xf numFmtId="0" fontId="21" fillId="10" borderId="7" xfId="7" applyFont="1" applyFill="1" applyBorder="1" applyAlignment="1">
      <alignment horizontal="center" vertical="center" wrapText="1"/>
    </xf>
    <xf numFmtId="0" fontId="25" fillId="10" borderId="1" xfId="7" applyFont="1" applyFill="1" applyBorder="1" applyAlignment="1">
      <alignment horizontal="center" vertical="center"/>
    </xf>
    <xf numFmtId="1" fontId="24" fillId="10" borderId="1" xfId="7" applyNumberFormat="1" applyFont="1" applyFill="1" applyBorder="1" applyAlignment="1">
      <alignment horizontal="center" vertical="center"/>
    </xf>
    <xf numFmtId="2" fontId="26" fillId="10" borderId="1" xfId="7" applyNumberFormat="1" applyFont="1" applyFill="1" applyBorder="1" applyAlignment="1">
      <alignment horizontal="center" vertical="center"/>
    </xf>
    <xf numFmtId="1" fontId="26" fillId="10" borderId="1" xfId="7" applyNumberFormat="1" applyFont="1" applyFill="1" applyBorder="1" applyAlignment="1">
      <alignment horizontal="center" vertical="center"/>
    </xf>
    <xf numFmtId="0" fontId="1" fillId="10" borderId="0" xfId="7" applyFill="1"/>
    <xf numFmtId="0" fontId="24" fillId="2" borderId="1" xfId="7" applyFont="1" applyFill="1" applyBorder="1" applyAlignment="1">
      <alignment horizontal="center" vertical="center"/>
    </xf>
    <xf numFmtId="0" fontId="16" fillId="2" borderId="1" xfId="8" applyFont="1" applyFill="1" applyBorder="1" applyAlignment="1">
      <alignment horizontal="center" vertical="center" wrapText="1"/>
    </xf>
    <xf numFmtId="0" fontId="1" fillId="0" borderId="1" xfId="7" applyBorder="1" applyAlignment="1">
      <alignment vertical="center"/>
    </xf>
    <xf numFmtId="167" fontId="25" fillId="2" borderId="1" xfId="7" applyNumberFormat="1" applyFont="1" applyFill="1" applyBorder="1" applyAlignment="1">
      <alignment horizontal="center" vertical="center"/>
    </xf>
    <xf numFmtId="167" fontId="26" fillId="2" borderId="1" xfId="7" applyNumberFormat="1" applyFont="1" applyFill="1" applyBorder="1" applyAlignment="1">
      <alignment horizontal="center" vertical="center"/>
    </xf>
    <xf numFmtId="168" fontId="25" fillId="2" borderId="1" xfId="7" applyNumberFormat="1" applyFont="1" applyFill="1" applyBorder="1" applyAlignment="1">
      <alignment horizontal="center" vertical="center"/>
    </xf>
    <xf numFmtId="2" fontId="27" fillId="2" borderId="1" xfId="7" applyNumberFormat="1" applyFont="1" applyFill="1" applyBorder="1" applyAlignment="1">
      <alignment horizontal="center" vertical="center"/>
    </xf>
    <xf numFmtId="2" fontId="28" fillId="2" borderId="1" xfId="7" applyNumberFormat="1" applyFont="1" applyFill="1" applyBorder="1" applyAlignment="1">
      <alignment horizontal="center" vertical="center"/>
    </xf>
    <xf numFmtId="0" fontId="25" fillId="2" borderId="1" xfId="7" applyFont="1" applyFill="1" applyBorder="1" applyAlignment="1">
      <alignment horizontal="center" vertical="center"/>
    </xf>
    <xf numFmtId="1" fontId="24" fillId="2" borderId="1" xfId="7" applyNumberFormat="1" applyFont="1" applyFill="1" applyBorder="1" applyAlignment="1">
      <alignment horizontal="center" vertical="center"/>
    </xf>
    <xf numFmtId="2" fontId="26" fillId="2" borderId="1" xfId="7" applyNumberFormat="1" applyFont="1" applyFill="1" applyBorder="1" applyAlignment="1">
      <alignment horizontal="center" vertical="center"/>
    </xf>
    <xf numFmtId="1" fontId="26" fillId="2" borderId="1" xfId="7" applyNumberFormat="1" applyFont="1" applyFill="1" applyBorder="1" applyAlignment="1">
      <alignment horizontal="center" vertical="center"/>
    </xf>
    <xf numFmtId="0" fontId="1" fillId="2" borderId="0" xfId="7" applyFill="1"/>
    <xf numFmtId="168" fontId="26" fillId="2" borderId="1" xfId="7" applyNumberFormat="1" applyFont="1" applyFill="1" applyBorder="1" applyAlignment="1">
      <alignment horizontal="center" vertical="center"/>
    </xf>
    <xf numFmtId="0" fontId="26" fillId="2" borderId="1" xfId="7" applyFont="1" applyFill="1" applyBorder="1" applyAlignment="1">
      <alignment horizontal="center" vertical="center"/>
    </xf>
    <xf numFmtId="0" fontId="44" fillId="2" borderId="0" xfId="7" applyFont="1" applyFill="1"/>
    <xf numFmtId="0" fontId="24" fillId="2" borderId="1" xfId="7" applyFont="1" applyFill="1" applyBorder="1" applyAlignment="1">
      <alignment horizontal="center" vertical="center" wrapText="1"/>
    </xf>
    <xf numFmtId="0" fontId="27" fillId="2" borderId="1" xfId="7" applyFont="1" applyFill="1" applyBorder="1" applyAlignment="1">
      <alignment horizontal="center" vertical="center"/>
    </xf>
    <xf numFmtId="1" fontId="27" fillId="2" borderId="1" xfId="7" applyNumberFormat="1" applyFont="1" applyFill="1" applyBorder="1" applyAlignment="1">
      <alignment horizontal="center" vertical="center"/>
    </xf>
    <xf numFmtId="0" fontId="43" fillId="2" borderId="0" xfId="7" applyFont="1" applyFill="1"/>
    <xf numFmtId="0" fontId="1" fillId="0" borderId="1" xfId="7" applyBorder="1" applyAlignment="1">
      <alignment vertical="center" wrapText="1"/>
    </xf>
    <xf numFmtId="0" fontId="21" fillId="10" borderId="7" xfId="7" applyFont="1" applyFill="1" applyBorder="1" applyAlignment="1">
      <alignment horizontal="center" vertical="center"/>
    </xf>
    <xf numFmtId="0" fontId="24" fillId="2" borderId="1" xfId="7" applyFont="1" applyFill="1" applyBorder="1" applyAlignment="1">
      <alignment vertical="center"/>
    </xf>
    <xf numFmtId="1" fontId="29" fillId="2" borderId="1" xfId="7" applyNumberFormat="1" applyFont="1" applyFill="1" applyBorder="1" applyAlignment="1">
      <alignment horizontal="center" vertical="center"/>
    </xf>
    <xf numFmtId="2" fontId="25" fillId="2" borderId="1" xfId="7" applyNumberFormat="1" applyFont="1" applyFill="1" applyBorder="1" applyAlignment="1">
      <alignment horizontal="center" vertical="center"/>
    </xf>
    <xf numFmtId="1" fontId="25" fillId="2" borderId="1" xfId="7" applyNumberFormat="1" applyFont="1" applyFill="1" applyBorder="1" applyAlignment="1">
      <alignment horizontal="center" vertical="center"/>
    </xf>
    <xf numFmtId="0" fontId="25" fillId="20" borderId="1" xfId="7" applyFont="1" applyFill="1" applyBorder="1" applyAlignment="1">
      <alignment horizontal="left" vertical="center" wrapText="1"/>
    </xf>
    <xf numFmtId="0" fontId="31" fillId="2" borderId="1" xfId="8" applyFont="1" applyFill="1" applyBorder="1" applyAlignment="1">
      <alignment horizontal="center" vertical="center"/>
    </xf>
    <xf numFmtId="0" fontId="25" fillId="2" borderId="1" xfId="7" applyFont="1" applyFill="1" applyBorder="1" applyAlignment="1">
      <alignment vertical="center"/>
    </xf>
    <xf numFmtId="0" fontId="25" fillId="10" borderId="26" xfId="7" applyFont="1" applyFill="1" applyBorder="1" applyAlignment="1">
      <alignment vertical="center" wrapText="1"/>
    </xf>
    <xf numFmtId="0" fontId="30" fillId="10" borderId="1" xfId="7" applyFont="1" applyFill="1" applyBorder="1" applyAlignment="1">
      <alignment horizontal="center" vertical="center" wrapText="1"/>
    </xf>
    <xf numFmtId="0" fontId="42" fillId="2" borderId="1" xfId="8" applyFill="1" applyBorder="1" applyAlignment="1">
      <alignment horizontal="center" vertical="center"/>
    </xf>
    <xf numFmtId="0" fontId="25" fillId="10" borderId="1" xfId="7" applyFont="1" applyFill="1" applyBorder="1" applyAlignment="1">
      <alignment horizontal="center" vertical="center" wrapText="1"/>
    </xf>
    <xf numFmtId="0" fontId="25" fillId="2" borderId="1" xfId="7" applyFont="1" applyFill="1" applyBorder="1" applyAlignment="1">
      <alignment horizontal="left" vertical="center"/>
    </xf>
    <xf numFmtId="0" fontId="30" fillId="2" borderId="1" xfId="7" applyFont="1" applyFill="1" applyBorder="1" applyAlignment="1">
      <alignment horizontal="center" vertical="center" wrapText="1"/>
    </xf>
    <xf numFmtId="2" fontId="27" fillId="2" borderId="1" xfId="7" applyNumberFormat="1" applyFont="1" applyFill="1" applyBorder="1" applyAlignment="1">
      <alignment horizontal="center" vertical="center" wrapText="1"/>
    </xf>
    <xf numFmtId="0" fontId="26" fillId="2" borderId="1" xfId="7" applyFont="1" applyFill="1" applyBorder="1" applyAlignment="1">
      <alignment horizontal="center" vertical="center" wrapText="1"/>
    </xf>
    <xf numFmtId="0" fontId="24" fillId="2" borderId="0" xfId="7" applyFont="1" applyFill="1" applyAlignment="1">
      <alignment horizontal="center" vertical="center"/>
    </xf>
    <xf numFmtId="0" fontId="0" fillId="2" borderId="24" xfId="0" applyFill="1" applyBorder="1"/>
    <xf numFmtId="0" fontId="0" fillId="2" borderId="25" xfId="0" applyFill="1" applyBorder="1"/>
    <xf numFmtId="164" fontId="0" fillId="0" borderId="0" xfId="6" applyFont="1"/>
    <xf numFmtId="0" fontId="21" fillId="0" borderId="0" xfId="0" applyFont="1" applyAlignment="1">
      <alignment horizontal="center"/>
    </xf>
    <xf numFmtId="164" fontId="0" fillId="11" borderId="1" xfId="6" applyFont="1" applyFill="1" applyBorder="1"/>
    <xf numFmtId="170" fontId="21" fillId="0" borderId="0" xfId="0" applyNumberFormat="1" applyFont="1"/>
    <xf numFmtId="1" fontId="6" fillId="0" borderId="10" xfId="0" applyNumberFormat="1" applyFont="1" applyBorder="1" applyAlignment="1">
      <alignment horizontal="center" vertical="center" wrapText="1"/>
    </xf>
    <xf numFmtId="0" fontId="21" fillId="11" borderId="19" xfId="0" applyFont="1" applyFill="1" applyBorder="1" applyAlignment="1" applyProtection="1">
      <alignment horizontal="center" vertical="center"/>
      <protection locked="0"/>
    </xf>
    <xf numFmtId="0" fontId="21" fillId="11" borderId="18" xfId="0" applyFont="1" applyFill="1" applyBorder="1" applyAlignment="1" applyProtection="1">
      <alignment horizontal="center" vertical="center"/>
      <protection locked="0"/>
    </xf>
    <xf numFmtId="0" fontId="21" fillId="11" borderId="21" xfId="0" applyFont="1" applyFill="1" applyBorder="1" applyAlignment="1" applyProtection="1">
      <alignment horizontal="center" vertical="center"/>
      <protection locked="0"/>
    </xf>
    <xf numFmtId="169" fontId="0" fillId="21" borderId="1" xfId="0" applyNumberFormat="1" applyFill="1" applyBorder="1"/>
    <xf numFmtId="0" fontId="0" fillId="0" borderId="30" xfId="0" applyBorder="1"/>
    <xf numFmtId="0" fontId="0" fillId="0" borderId="31" xfId="0" applyBorder="1"/>
    <xf numFmtId="0" fontId="0" fillId="0" borderId="32" xfId="0" applyBorder="1"/>
    <xf numFmtId="0" fontId="0" fillId="0" borderId="17" xfId="0" applyBorder="1"/>
    <xf numFmtId="0" fontId="0" fillId="0" borderId="15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14" fontId="0" fillId="10" borderId="19" xfId="0" applyNumberFormat="1" applyFill="1" applyBorder="1"/>
    <xf numFmtId="172" fontId="11" fillId="5" borderId="10" xfId="3" applyNumberFormat="1" applyFont="1" applyFill="1" applyBorder="1">
      <alignment horizontal="center" vertical="center"/>
      <protection hidden="1"/>
    </xf>
    <xf numFmtId="172" fontId="11" fillId="6" borderId="10" xfId="3" applyNumberFormat="1" applyFont="1" applyFill="1" applyBorder="1">
      <alignment horizontal="center" vertical="center"/>
      <protection hidden="1"/>
    </xf>
    <xf numFmtId="172" fontId="11" fillId="7" borderId="10" xfId="3" applyNumberFormat="1" applyFont="1" applyFill="1" applyBorder="1">
      <alignment horizontal="center" vertical="center"/>
      <protection hidden="1"/>
    </xf>
    <xf numFmtId="172" fontId="11" fillId="8" borderId="23" xfId="3" applyNumberFormat="1" applyFont="1" applyFill="1" applyBorder="1">
      <alignment horizontal="center" vertical="center"/>
      <protection hidden="1"/>
    </xf>
    <xf numFmtId="172" fontId="11" fillId="5" borderId="2" xfId="3" applyNumberFormat="1" applyFont="1" applyFill="1" applyBorder="1">
      <alignment horizontal="center" vertical="center"/>
      <protection hidden="1"/>
    </xf>
    <xf numFmtId="172" fontId="11" fillId="6" borderId="2" xfId="3" applyNumberFormat="1" applyFont="1" applyFill="1" applyBorder="1">
      <alignment horizontal="center" vertical="center"/>
      <protection hidden="1"/>
    </xf>
    <xf numFmtId="172" fontId="11" fillId="7" borderId="2" xfId="3" applyNumberFormat="1" applyFont="1" applyFill="1" applyBorder="1">
      <alignment horizontal="center" vertical="center"/>
      <protection hidden="1"/>
    </xf>
    <xf numFmtId="172" fontId="11" fillId="8" borderId="3" xfId="3" applyNumberFormat="1" applyFont="1" applyFill="1" applyBorder="1">
      <alignment horizontal="center" vertical="center"/>
      <protection hidden="1"/>
    </xf>
    <xf numFmtId="164" fontId="0" fillId="11" borderId="50" xfId="6" applyFont="1" applyFill="1" applyBorder="1"/>
    <xf numFmtId="0" fontId="21" fillId="0" borderId="32" xfId="0" applyFont="1" applyBorder="1" applyAlignment="1">
      <alignment horizontal="center"/>
    </xf>
    <xf numFmtId="164" fontId="0" fillId="0" borderId="15" xfId="6" applyFont="1" applyBorder="1"/>
    <xf numFmtId="0" fontId="21" fillId="0" borderId="0" xfId="0" applyFont="1"/>
    <xf numFmtId="170" fontId="21" fillId="0" borderId="15" xfId="0" applyNumberFormat="1" applyFont="1" applyBorder="1"/>
    <xf numFmtId="0" fontId="0" fillId="11" borderId="33" xfId="0" applyFill="1" applyBorder="1"/>
    <xf numFmtId="171" fontId="0" fillId="0" borderId="15" xfId="6" applyNumberFormat="1" applyFont="1" applyBorder="1"/>
    <xf numFmtId="169" fontId="0" fillId="21" borderId="52" xfId="0" applyNumberFormat="1" applyFill="1" applyBorder="1"/>
    <xf numFmtId="164" fontId="0" fillId="21" borderId="53" xfId="6" applyFont="1" applyFill="1" applyBorder="1"/>
    <xf numFmtId="10" fontId="0" fillId="0" borderId="12" xfId="9" applyNumberFormat="1" applyFont="1" applyBorder="1"/>
    <xf numFmtId="10" fontId="0" fillId="0" borderId="13" xfId="9" applyNumberFormat="1" applyFont="1" applyBorder="1"/>
    <xf numFmtId="0" fontId="0" fillId="0" borderId="24" xfId="0" applyBorder="1"/>
    <xf numFmtId="0" fontId="0" fillId="0" borderId="29" xfId="0" applyBorder="1"/>
    <xf numFmtId="0" fontId="0" fillId="0" borderId="25" xfId="0" applyBorder="1"/>
    <xf numFmtId="0" fontId="0" fillId="0" borderId="4" xfId="0" applyBorder="1" applyAlignment="1">
      <alignment horizontal="right"/>
    </xf>
    <xf numFmtId="49" fontId="0" fillId="0" borderId="6" xfId="0" applyNumberFormat="1" applyBorder="1" applyAlignment="1">
      <alignment horizontal="center"/>
    </xf>
    <xf numFmtId="16" fontId="0" fillId="0" borderId="52" xfId="0" applyNumberFormat="1" applyBorder="1"/>
    <xf numFmtId="49" fontId="0" fillId="0" borderId="53" xfId="0" applyNumberFormat="1" applyBorder="1" applyAlignment="1">
      <alignment horizontal="center"/>
    </xf>
    <xf numFmtId="16" fontId="0" fillId="0" borderId="39" xfId="0" applyNumberFormat="1" applyBorder="1"/>
    <xf numFmtId="49" fontId="0" fillId="0" borderId="33" xfId="0" applyNumberFormat="1" applyBorder="1" applyAlignment="1">
      <alignment horizontal="center"/>
    </xf>
    <xf numFmtId="0" fontId="0" fillId="0" borderId="20" xfId="0" applyBorder="1"/>
    <xf numFmtId="0" fontId="0" fillId="0" borderId="18" xfId="0" applyBorder="1"/>
    <xf numFmtId="0" fontId="0" fillId="0" borderId="21" xfId="0" applyBorder="1"/>
    <xf numFmtId="172" fontId="0" fillId="0" borderId="25" xfId="0" applyNumberFormat="1" applyBorder="1" applyAlignment="1">
      <alignment horizontal="center" vertical="center"/>
    </xf>
    <xf numFmtId="172" fontId="0" fillId="0" borderId="15" xfId="0" applyNumberFormat="1" applyBorder="1" applyAlignment="1">
      <alignment horizontal="center" vertical="center"/>
    </xf>
    <xf numFmtId="172" fontId="21" fillId="13" borderId="25" xfId="0" applyNumberFormat="1" applyFont="1" applyFill="1" applyBorder="1" applyAlignment="1">
      <alignment horizontal="center" vertical="center"/>
    </xf>
    <xf numFmtId="2" fontId="0" fillId="0" borderId="0" xfId="0" applyNumberFormat="1"/>
    <xf numFmtId="0" fontId="31" fillId="0" borderId="0" xfId="0" applyFont="1"/>
    <xf numFmtId="0" fontId="0" fillId="0" borderId="10" xfId="0" applyBorder="1" applyAlignment="1">
      <alignment vertical="center" wrapText="1"/>
    </xf>
    <xf numFmtId="0" fontId="8" fillId="0" borderId="10" xfId="0" applyFont="1" applyBorder="1" applyAlignment="1">
      <alignment horizontal="center" vertical="center"/>
    </xf>
    <xf numFmtId="0" fontId="0" fillId="0" borderId="2" xfId="0" applyBorder="1" applyAlignment="1">
      <alignment vertical="center" wrapText="1"/>
    </xf>
    <xf numFmtId="1" fontId="6" fillId="0" borderId="2" xfId="0" applyNumberFormat="1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12" fillId="2" borderId="10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0" fillId="0" borderId="10" xfId="0" applyBorder="1"/>
    <xf numFmtId="172" fontId="11" fillId="4" borderId="28" xfId="3" applyNumberFormat="1" applyFont="1" applyFill="1" applyBorder="1">
      <alignment horizontal="center" vertical="center"/>
      <protection hidden="1"/>
    </xf>
    <xf numFmtId="172" fontId="11" fillId="4" borderId="46" xfId="3" applyNumberFormat="1" applyFont="1" applyFill="1" applyBorder="1">
      <alignment horizontal="center" vertical="center"/>
      <protection hidden="1"/>
    </xf>
    <xf numFmtId="0" fontId="11" fillId="0" borderId="11" xfId="0" applyFont="1" applyBorder="1" applyAlignment="1">
      <alignment horizontal="center" vertical="center" textRotation="90" wrapText="1"/>
    </xf>
    <xf numFmtId="0" fontId="11" fillId="0" borderId="11" xfId="0" applyFont="1" applyBorder="1" applyAlignment="1">
      <alignment horizontal="center" vertical="center" textRotation="90"/>
    </xf>
    <xf numFmtId="0" fontId="11" fillId="0" borderId="54" xfId="0" applyFont="1" applyBorder="1" applyAlignment="1">
      <alignment horizontal="center" vertical="center" textRotation="90" wrapText="1"/>
    </xf>
    <xf numFmtId="0" fontId="10" fillId="0" borderId="54" xfId="0" applyFont="1" applyBorder="1" applyAlignment="1">
      <alignment horizontal="center" vertical="center" textRotation="90"/>
    </xf>
    <xf numFmtId="0" fontId="7" fillId="0" borderId="11" xfId="0" applyFont="1" applyBorder="1" applyAlignment="1">
      <alignment horizontal="center" vertical="center" textRotation="90"/>
    </xf>
    <xf numFmtId="0" fontId="7" fillId="0" borderId="35" xfId="0" applyFont="1" applyBorder="1" applyAlignment="1">
      <alignment vertical="center"/>
    </xf>
    <xf numFmtId="0" fontId="6" fillId="0" borderId="35" xfId="0" applyFont="1" applyBorder="1" applyAlignment="1">
      <alignment horizontal="center" vertical="center"/>
    </xf>
    <xf numFmtId="0" fontId="11" fillId="0" borderId="55" xfId="0" applyFont="1" applyBorder="1" applyAlignment="1">
      <alignment horizontal="center" vertical="center" textRotation="90"/>
    </xf>
    <xf numFmtId="2" fontId="8" fillId="3" borderId="1" xfId="0" applyNumberFormat="1" applyFont="1" applyFill="1" applyBorder="1" applyAlignment="1">
      <alignment horizontal="center" vertical="center" wrapText="1"/>
    </xf>
    <xf numFmtId="2" fontId="0" fillId="2" borderId="1" xfId="0" applyNumberFormat="1" applyFont="1" applyFill="1" applyBorder="1" applyAlignment="1">
      <alignment horizontal="center" vertical="center" wrapText="1"/>
    </xf>
    <xf numFmtId="2" fontId="0" fillId="15" borderId="1" xfId="0" applyNumberFormat="1" applyFont="1" applyFill="1" applyBorder="1" applyAlignment="1">
      <alignment horizontal="center" vertical="center" wrapText="1"/>
    </xf>
    <xf numFmtId="2" fontId="0" fillId="16" borderId="1" xfId="0" applyNumberFormat="1" applyFont="1" applyFill="1" applyBorder="1" applyAlignment="1">
      <alignment horizontal="center" vertical="center" wrapText="1"/>
    </xf>
    <xf numFmtId="2" fontId="0" fillId="17" borderId="1" xfId="0" applyNumberFormat="1" applyFont="1" applyFill="1" applyBorder="1" applyAlignment="1">
      <alignment horizontal="center" vertical="center" wrapText="1"/>
    </xf>
    <xf numFmtId="2" fontId="0" fillId="18" borderId="1" xfId="0" applyNumberFormat="1" applyFont="1" applyFill="1" applyBorder="1" applyAlignment="1">
      <alignment horizontal="center" vertical="center" wrapText="1"/>
    </xf>
    <xf numFmtId="0" fontId="46" fillId="2" borderId="10" xfId="0" applyFont="1" applyFill="1" applyBorder="1" applyAlignment="1">
      <alignment horizontal="center" vertical="center" wrapText="1"/>
    </xf>
    <xf numFmtId="0" fontId="46" fillId="2" borderId="2" xfId="0" applyFont="1" applyFill="1" applyBorder="1" applyAlignment="1">
      <alignment horizontal="center" vertical="center" wrapText="1"/>
    </xf>
    <xf numFmtId="0" fontId="48" fillId="2" borderId="10" xfId="0" applyFont="1" applyFill="1" applyBorder="1" applyAlignment="1">
      <alignment horizontal="center" vertical="center" wrapText="1"/>
    </xf>
    <xf numFmtId="0" fontId="48" fillId="0" borderId="35" xfId="0" applyFont="1" applyBorder="1" applyAlignment="1">
      <alignment horizontal="center" vertical="center" wrapText="1"/>
    </xf>
    <xf numFmtId="0" fontId="46" fillId="2" borderId="9" xfId="0" applyFont="1" applyFill="1" applyBorder="1" applyAlignment="1">
      <alignment horizontal="center" vertical="center" wrapText="1"/>
    </xf>
    <xf numFmtId="0" fontId="46" fillId="2" borderId="16" xfId="0" applyFont="1" applyFill="1" applyBorder="1" applyAlignment="1">
      <alignment horizontal="center" vertical="center" wrapText="1"/>
    </xf>
    <xf numFmtId="0" fontId="48" fillId="2" borderId="9" xfId="0" applyFont="1" applyFill="1" applyBorder="1" applyAlignment="1">
      <alignment horizontal="center" vertical="center"/>
    </xf>
    <xf numFmtId="0" fontId="46" fillId="0" borderId="34" xfId="0" applyFont="1" applyBorder="1" applyAlignment="1">
      <alignment horizontal="center" vertical="center" wrapText="1"/>
    </xf>
    <xf numFmtId="0" fontId="14" fillId="2" borderId="0" xfId="4" applyFill="1" applyBorder="1" applyAlignment="1" applyProtection="1">
      <alignment horizontal="right" vertical="top" wrapText="1"/>
    </xf>
    <xf numFmtId="0" fontId="14" fillId="2" borderId="15" xfId="4" applyFill="1" applyBorder="1" applyAlignment="1" applyProtection="1">
      <alignment horizontal="right" vertical="top" wrapText="1"/>
    </xf>
    <xf numFmtId="14" fontId="0" fillId="11" borderId="55" xfId="0" applyNumberFormat="1" applyFill="1" applyBorder="1" applyAlignment="1" applyProtection="1">
      <alignment horizontal="center" vertical="center"/>
      <protection locked="0"/>
    </xf>
    <xf numFmtId="0" fontId="17" fillId="2" borderId="0" xfId="0" applyFont="1" applyFill="1" applyAlignment="1">
      <alignment vertical="top" wrapText="1"/>
    </xf>
    <xf numFmtId="2" fontId="34" fillId="9" borderId="45" xfId="0" applyNumberFormat="1" applyFont="1" applyFill="1" applyBorder="1" applyAlignment="1">
      <alignment horizontal="center" vertical="center" wrapText="1"/>
    </xf>
    <xf numFmtId="2" fontId="34" fillId="9" borderId="26" xfId="0" applyNumberFormat="1" applyFont="1" applyFill="1" applyBorder="1" applyAlignment="1">
      <alignment horizontal="center" vertical="center" wrapText="1"/>
    </xf>
    <xf numFmtId="2" fontId="34" fillId="9" borderId="43" xfId="0" applyNumberFormat="1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 wrapText="1"/>
    </xf>
    <xf numFmtId="0" fontId="14" fillId="23" borderId="2" xfId="4" applyFill="1" applyBorder="1" applyAlignment="1" applyProtection="1">
      <alignment horizontal="center" vertical="top" wrapText="1"/>
    </xf>
    <xf numFmtId="0" fontId="14" fillId="23" borderId="46" xfId="4" applyFill="1" applyBorder="1" applyAlignment="1" applyProtection="1">
      <alignment horizontal="center" vertical="top" wrapText="1"/>
    </xf>
    <xf numFmtId="0" fontId="14" fillId="23" borderId="26" xfId="4" applyFill="1" applyBorder="1" applyAlignment="1" applyProtection="1">
      <alignment horizontal="center" vertical="top" wrapText="1"/>
    </xf>
    <xf numFmtId="0" fontId="14" fillId="23" borderId="2" xfId="4" applyFill="1" applyBorder="1" applyAlignment="1" applyProtection="1">
      <alignment horizontal="center" vertical="top" wrapText="1"/>
    </xf>
    <xf numFmtId="0" fontId="14" fillId="23" borderId="8" xfId="4" applyFill="1" applyBorder="1" applyAlignment="1" applyProtection="1">
      <alignment horizontal="center" vertical="top" wrapText="1"/>
    </xf>
    <xf numFmtId="2" fontId="13" fillId="2" borderId="7" xfId="0" applyNumberFormat="1" applyFont="1" applyFill="1" applyBorder="1" applyAlignment="1">
      <alignment horizontal="center" vertical="center" wrapText="1"/>
    </xf>
    <xf numFmtId="2" fontId="13" fillId="2" borderId="27" xfId="0" applyNumberFormat="1" applyFont="1" applyFill="1" applyBorder="1" applyAlignment="1">
      <alignment horizontal="center" vertical="center" wrapText="1"/>
    </xf>
    <xf numFmtId="2" fontId="13" fillId="2" borderId="50" xfId="0" applyNumberFormat="1" applyFont="1" applyFill="1" applyBorder="1" applyAlignment="1">
      <alignment horizontal="center" vertical="center" wrapText="1"/>
    </xf>
    <xf numFmtId="0" fontId="48" fillId="2" borderId="57" xfId="0" applyFont="1" applyFill="1" applyBorder="1" applyAlignment="1">
      <alignment horizontal="center" vertical="center"/>
    </xf>
    <xf numFmtId="0" fontId="48" fillId="2" borderId="16" xfId="0" applyFont="1" applyFill="1" applyBorder="1" applyAlignment="1">
      <alignment horizontal="center" vertical="center"/>
    </xf>
    <xf numFmtId="0" fontId="48" fillId="2" borderId="34" xfId="0" applyFont="1" applyFill="1" applyBorder="1" applyAlignment="1">
      <alignment horizontal="center" vertical="center"/>
    </xf>
    <xf numFmtId="0" fontId="48" fillId="2" borderId="58" xfId="0" applyFont="1" applyFill="1" applyBorder="1" applyAlignment="1">
      <alignment horizontal="center" vertical="center" wrapText="1"/>
    </xf>
    <xf numFmtId="0" fontId="48" fillId="2" borderId="2" xfId="0" applyFont="1" applyFill="1" applyBorder="1" applyAlignment="1">
      <alignment horizontal="center" vertical="center" wrapText="1"/>
    </xf>
    <xf numFmtId="0" fontId="48" fillId="2" borderId="35" xfId="0" applyFont="1" applyFill="1" applyBorder="1" applyAlignment="1">
      <alignment horizontal="center" vertical="center" wrapText="1"/>
    </xf>
    <xf numFmtId="0" fontId="20" fillId="2" borderId="58" xfId="0" applyFont="1" applyFill="1" applyBorder="1" applyAlignment="1">
      <alignment horizontal="center" vertical="center" wrapText="1"/>
    </xf>
    <xf numFmtId="0" fontId="20" fillId="2" borderId="2" xfId="0" applyFont="1" applyFill="1" applyBorder="1" applyAlignment="1">
      <alignment horizontal="center" vertical="center" wrapText="1"/>
    </xf>
    <xf numFmtId="0" fontId="20" fillId="2" borderId="35" xfId="0" applyFont="1" applyFill="1" applyBorder="1" applyAlignment="1">
      <alignment horizontal="center" vertical="center" wrapText="1"/>
    </xf>
    <xf numFmtId="1" fontId="6" fillId="0" borderId="58" xfId="0" applyNumberFormat="1" applyFont="1" applyBorder="1" applyAlignment="1">
      <alignment horizontal="center" vertical="center" wrapText="1"/>
    </xf>
    <xf numFmtId="1" fontId="6" fillId="0" borderId="2" xfId="0" applyNumberFormat="1" applyFont="1" applyBorder="1" applyAlignment="1">
      <alignment horizontal="center" vertical="center" wrapText="1"/>
    </xf>
    <xf numFmtId="1" fontId="6" fillId="0" borderId="35" xfId="0" applyNumberFormat="1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35" xfId="0" applyFont="1" applyBorder="1" applyAlignment="1">
      <alignment horizontal="center" vertical="center"/>
    </xf>
    <xf numFmtId="0" fontId="11" fillId="0" borderId="58" xfId="0" applyFont="1" applyBorder="1" applyAlignment="1">
      <alignment horizontal="center" vertical="center" textRotation="90"/>
    </xf>
    <xf numFmtId="0" fontId="11" fillId="0" borderId="2" xfId="0" applyFont="1" applyBorder="1" applyAlignment="1">
      <alignment horizontal="center" vertical="center" textRotation="90"/>
    </xf>
    <xf numFmtId="0" fontId="11" fillId="0" borderId="35" xfId="0" applyFont="1" applyBorder="1" applyAlignment="1">
      <alignment horizontal="center" vertical="center" textRotation="90"/>
    </xf>
    <xf numFmtId="2" fontId="13" fillId="16" borderId="7" xfId="0" applyNumberFormat="1" applyFont="1" applyFill="1" applyBorder="1" applyAlignment="1">
      <alignment horizontal="center" vertical="center" wrapText="1"/>
    </xf>
    <xf numFmtId="2" fontId="13" fillId="16" borderId="27" xfId="0" applyNumberFormat="1" applyFont="1" applyFill="1" applyBorder="1" applyAlignment="1">
      <alignment horizontal="center" vertical="center" wrapText="1"/>
    </xf>
    <xf numFmtId="2" fontId="13" fillId="16" borderId="50" xfId="0" applyNumberFormat="1" applyFont="1" applyFill="1" applyBorder="1" applyAlignment="1">
      <alignment horizontal="center" vertical="center" wrapText="1"/>
    </xf>
    <xf numFmtId="2" fontId="13" fillId="16" borderId="1" xfId="0" applyNumberFormat="1" applyFont="1" applyFill="1" applyBorder="1" applyAlignment="1">
      <alignment horizontal="center" vertical="center" wrapText="1"/>
    </xf>
    <xf numFmtId="2" fontId="0" fillId="2" borderId="7" xfId="0" applyNumberFormat="1" applyFont="1" applyFill="1" applyBorder="1" applyAlignment="1">
      <alignment horizontal="center" vertical="center" wrapText="1"/>
    </xf>
    <xf numFmtId="2" fontId="0" fillId="2" borderId="27" xfId="0" applyNumberFormat="1" applyFont="1" applyFill="1" applyBorder="1" applyAlignment="1">
      <alignment horizontal="center" vertical="center" wrapText="1"/>
    </xf>
    <xf numFmtId="2" fontId="0" fillId="2" borderId="50" xfId="0" applyNumberFormat="1" applyFont="1" applyFill="1" applyBorder="1" applyAlignment="1">
      <alignment horizontal="center" vertical="center" wrapText="1"/>
    </xf>
    <xf numFmtId="0" fontId="11" fillId="0" borderId="58" xfId="0" applyFont="1" applyBorder="1" applyAlignment="1">
      <alignment horizontal="center" vertical="center" textRotation="90" wrapText="1"/>
    </xf>
    <xf numFmtId="0" fontId="48" fillId="2" borderId="26" xfId="0" applyFont="1" applyFill="1" applyBorder="1" applyAlignment="1">
      <alignment horizontal="center" vertical="center"/>
    </xf>
    <xf numFmtId="0" fontId="48" fillId="2" borderId="2" xfId="0" applyFont="1" applyFill="1" applyBorder="1" applyAlignment="1">
      <alignment horizontal="center" vertical="center"/>
    </xf>
    <xf numFmtId="0" fontId="48" fillId="2" borderId="8" xfId="0" applyFont="1" applyFill="1" applyBorder="1" applyAlignment="1">
      <alignment horizontal="center" vertical="center"/>
    </xf>
    <xf numFmtId="0" fontId="48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1" fontId="6" fillId="0" borderId="26" xfId="0" applyNumberFormat="1" applyFont="1" applyBorder="1" applyAlignment="1">
      <alignment horizontal="center" vertical="center" wrapText="1"/>
    </xf>
    <xf numFmtId="1" fontId="6" fillId="0" borderId="8" xfId="0" applyNumberFormat="1" applyFont="1" applyBorder="1" applyAlignment="1">
      <alignment horizontal="center" vertical="center" wrapText="1"/>
    </xf>
    <xf numFmtId="0" fontId="6" fillId="0" borderId="26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11" fillId="0" borderId="26" xfId="0" applyFont="1" applyBorder="1" applyAlignment="1">
      <alignment horizontal="center" vertical="center" textRotation="90" wrapText="1"/>
    </xf>
    <xf numFmtId="0" fontId="11" fillId="0" borderId="2" xfId="0" applyFont="1" applyBorder="1" applyAlignment="1">
      <alignment horizontal="center" vertical="center" textRotation="90" wrapText="1"/>
    </xf>
    <xf numFmtId="0" fontId="11" fillId="0" borderId="8" xfId="0" applyFont="1" applyBorder="1" applyAlignment="1">
      <alignment horizontal="center" vertical="center" textRotation="90" wrapText="1"/>
    </xf>
    <xf numFmtId="2" fontId="9" fillId="2" borderId="7" xfId="0" applyNumberFormat="1" applyFont="1" applyFill="1" applyBorder="1" applyAlignment="1">
      <alignment horizontal="center" vertical="center" wrapText="1"/>
    </xf>
    <xf numFmtId="2" fontId="9" fillId="2" borderId="27" xfId="0" applyNumberFormat="1" applyFont="1" applyFill="1" applyBorder="1" applyAlignment="1">
      <alignment horizontal="center" vertical="center" wrapText="1"/>
    </xf>
    <xf numFmtId="2" fontId="9" fillId="2" borderId="50" xfId="0" applyNumberFormat="1" applyFont="1" applyFill="1" applyBorder="1" applyAlignment="1">
      <alignment horizontal="center" vertical="center" wrapText="1"/>
    </xf>
    <xf numFmtId="0" fontId="20" fillId="24" borderId="26" xfId="0" applyFont="1" applyFill="1" applyBorder="1" applyAlignment="1">
      <alignment horizontal="center" vertical="center" wrapText="1"/>
    </xf>
    <xf numFmtId="0" fontId="20" fillId="24" borderId="2" xfId="0" applyFont="1" applyFill="1" applyBorder="1" applyAlignment="1">
      <alignment horizontal="center" vertical="center" wrapText="1"/>
    </xf>
    <xf numFmtId="0" fontId="20" fillId="24" borderId="8" xfId="0" applyFont="1" applyFill="1" applyBorder="1" applyAlignment="1">
      <alignment horizontal="center" vertical="center" wrapText="1"/>
    </xf>
    <xf numFmtId="0" fontId="48" fillId="2" borderId="58" xfId="0" applyFont="1" applyFill="1" applyBorder="1" applyAlignment="1">
      <alignment horizontal="center" vertical="center"/>
    </xf>
    <xf numFmtId="0" fontId="48" fillId="2" borderId="35" xfId="0" applyFont="1" applyFill="1" applyBorder="1" applyAlignment="1">
      <alignment horizontal="center" vertical="center"/>
    </xf>
    <xf numFmtId="0" fontId="6" fillId="19" borderId="58" xfId="0" applyFont="1" applyFill="1" applyBorder="1" applyAlignment="1">
      <alignment horizontal="center" vertical="center"/>
    </xf>
    <xf numFmtId="0" fontId="6" fillId="19" borderId="2" xfId="0" applyFont="1" applyFill="1" applyBorder="1" applyAlignment="1">
      <alignment horizontal="center" vertical="center"/>
    </xf>
    <xf numFmtId="0" fontId="6" fillId="19" borderId="35" xfId="0" applyFont="1" applyFill="1" applyBorder="1" applyAlignment="1">
      <alignment horizontal="center" vertical="center"/>
    </xf>
    <xf numFmtId="0" fontId="11" fillId="0" borderId="35" xfId="0" applyFont="1" applyBorder="1" applyAlignment="1">
      <alignment horizontal="center" vertical="center" textRotation="90" wrapText="1"/>
    </xf>
    <xf numFmtId="0" fontId="10" fillId="0" borderId="58" xfId="0" applyFont="1" applyBorder="1" applyAlignment="1">
      <alignment horizontal="center" vertical="center" textRotation="90"/>
    </xf>
    <xf numFmtId="0" fontId="10" fillId="0" borderId="2" xfId="0" applyFont="1" applyBorder="1" applyAlignment="1">
      <alignment horizontal="center" vertical="center" textRotation="90"/>
    </xf>
    <xf numFmtId="0" fontId="10" fillId="0" borderId="35" xfId="0" applyFont="1" applyBorder="1" applyAlignment="1">
      <alignment horizontal="center" vertical="center" textRotation="90"/>
    </xf>
    <xf numFmtId="0" fontId="46" fillId="2" borderId="57" xfId="0" applyFont="1" applyFill="1" applyBorder="1" applyAlignment="1">
      <alignment horizontal="center" vertical="center" wrapText="1"/>
    </xf>
    <xf numFmtId="0" fontId="46" fillId="2" borderId="16" xfId="0" applyFont="1" applyFill="1" applyBorder="1" applyAlignment="1">
      <alignment horizontal="center" vertical="center" wrapText="1"/>
    </xf>
    <xf numFmtId="0" fontId="46" fillId="2" borderId="34" xfId="0" applyFont="1" applyFill="1" applyBorder="1" applyAlignment="1">
      <alignment horizontal="center" vertical="center" wrapText="1"/>
    </xf>
    <xf numFmtId="0" fontId="46" fillId="2" borderId="58" xfId="0" applyFont="1" applyFill="1" applyBorder="1" applyAlignment="1">
      <alignment horizontal="center" vertical="center" wrapText="1"/>
    </xf>
    <xf numFmtId="0" fontId="46" fillId="2" borderId="2" xfId="0" applyFont="1" applyFill="1" applyBorder="1" applyAlignment="1">
      <alignment horizontal="center" vertical="center" wrapText="1"/>
    </xf>
    <xf numFmtId="0" fontId="46" fillId="2" borderId="35" xfId="0" applyFont="1" applyFill="1" applyBorder="1" applyAlignment="1">
      <alignment horizontal="center" vertical="center" wrapText="1"/>
    </xf>
    <xf numFmtId="0" fontId="8" fillId="0" borderId="58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35" xfId="0" applyFont="1" applyBorder="1" applyAlignment="1">
      <alignment horizontal="center" vertical="center"/>
    </xf>
    <xf numFmtId="0" fontId="9" fillId="0" borderId="58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35" xfId="0" applyFont="1" applyBorder="1" applyAlignment="1">
      <alignment horizontal="center" vertical="center"/>
    </xf>
    <xf numFmtId="0" fontId="20" fillId="9" borderId="57" xfId="0" applyFont="1" applyFill="1" applyBorder="1" applyAlignment="1">
      <alignment horizontal="center" vertical="center" wrapText="1"/>
    </xf>
    <xf numFmtId="0" fontId="20" fillId="9" borderId="34" xfId="0" applyFont="1" applyFill="1" applyBorder="1" applyAlignment="1">
      <alignment horizontal="center" vertical="center" wrapText="1"/>
    </xf>
    <xf numFmtId="0" fontId="20" fillId="9" borderId="58" xfId="0" applyFont="1" applyFill="1" applyBorder="1" applyAlignment="1">
      <alignment horizontal="center" vertical="center" wrapText="1"/>
    </xf>
    <xf numFmtId="0" fontId="20" fillId="9" borderId="35" xfId="0" applyFont="1" applyFill="1" applyBorder="1" applyAlignment="1">
      <alignment horizontal="center" vertical="center" wrapText="1"/>
    </xf>
    <xf numFmtId="0" fontId="20" fillId="9" borderId="26" xfId="0" applyFont="1" applyFill="1" applyBorder="1" applyAlignment="1">
      <alignment horizontal="center" vertical="center" wrapText="1"/>
    </xf>
    <xf numFmtId="0" fontId="20" fillId="9" borderId="8" xfId="0" applyFont="1" applyFill="1" applyBorder="1" applyAlignment="1">
      <alignment horizontal="center" vertical="center" wrapText="1"/>
    </xf>
    <xf numFmtId="0" fontId="11" fillId="0" borderId="26" xfId="0" applyFont="1" applyBorder="1" applyAlignment="1">
      <alignment horizontal="center" vertical="center" textRotation="90"/>
    </xf>
    <xf numFmtId="2" fontId="10" fillId="2" borderId="7" xfId="0" applyNumberFormat="1" applyFont="1" applyFill="1" applyBorder="1" applyAlignment="1">
      <alignment horizontal="center" vertical="center" wrapText="1"/>
    </xf>
    <xf numFmtId="2" fontId="10" fillId="2" borderId="27" xfId="0" applyNumberFormat="1" applyFont="1" applyFill="1" applyBorder="1" applyAlignment="1">
      <alignment horizontal="center" vertical="center" wrapText="1"/>
    </xf>
    <xf numFmtId="2" fontId="10" fillId="2" borderId="50" xfId="0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/>
    </xf>
    <xf numFmtId="0" fontId="9" fillId="2" borderId="30" xfId="0" applyFont="1" applyFill="1" applyBorder="1" applyAlignment="1">
      <alignment horizontal="center" vertical="center"/>
    </xf>
    <xf numFmtId="0" fontId="9" fillId="2" borderId="31" xfId="0" applyFont="1" applyFill="1" applyBorder="1" applyAlignment="1">
      <alignment horizontal="center" vertical="center"/>
    </xf>
    <xf numFmtId="0" fontId="9" fillId="2" borderId="17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18" fillId="2" borderId="31" xfId="0" applyFont="1" applyFill="1" applyBorder="1" applyAlignment="1">
      <alignment horizontal="right" wrapText="1"/>
    </xf>
    <xf numFmtId="0" fontId="18" fillId="2" borderId="32" xfId="0" applyFont="1" applyFill="1" applyBorder="1" applyAlignment="1">
      <alignment horizontal="right" wrapText="1"/>
    </xf>
    <xf numFmtId="0" fontId="17" fillId="22" borderId="7" xfId="0" applyFont="1" applyFill="1" applyBorder="1" applyAlignment="1">
      <alignment horizontal="center" vertical="top" wrapText="1"/>
    </xf>
    <xf numFmtId="0" fontId="17" fillId="22" borderId="27" xfId="0" applyFont="1" applyFill="1" applyBorder="1" applyAlignment="1">
      <alignment horizontal="center" vertical="top" wrapText="1"/>
    </xf>
    <xf numFmtId="0" fontId="17" fillId="22" borderId="50" xfId="0" applyFont="1" applyFill="1" applyBorder="1" applyAlignment="1">
      <alignment horizontal="center" vertical="top" wrapText="1"/>
    </xf>
    <xf numFmtId="0" fontId="22" fillId="2" borderId="31" xfId="0" applyFont="1" applyFill="1" applyBorder="1" applyAlignment="1">
      <alignment horizontal="center" vertical="center" wrapText="1"/>
    </xf>
    <xf numFmtId="0" fontId="31" fillId="2" borderId="17" xfId="0" applyFont="1" applyFill="1" applyBorder="1" applyAlignment="1">
      <alignment horizontal="center" vertical="center" wrapText="1"/>
    </xf>
    <xf numFmtId="0" fontId="31" fillId="2" borderId="0" xfId="0" applyFont="1" applyFill="1" applyBorder="1" applyAlignment="1">
      <alignment horizontal="center" vertical="center" wrapText="1"/>
    </xf>
    <xf numFmtId="0" fontId="31" fillId="2" borderId="15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2" borderId="56" xfId="0" applyFill="1" applyBorder="1" applyAlignment="1">
      <alignment horizontal="center" vertical="center"/>
    </xf>
    <xf numFmtId="0" fontId="47" fillId="22" borderId="7" xfId="0" applyFont="1" applyFill="1" applyBorder="1" applyAlignment="1">
      <alignment horizontal="center" vertical="center"/>
    </xf>
    <xf numFmtId="0" fontId="47" fillId="22" borderId="27" xfId="0" applyFont="1" applyFill="1" applyBorder="1" applyAlignment="1">
      <alignment horizontal="center" vertical="center"/>
    </xf>
    <xf numFmtId="0" fontId="47" fillId="22" borderId="44" xfId="0" applyFont="1" applyFill="1" applyBorder="1" applyAlignment="1">
      <alignment horizontal="center" vertical="center"/>
    </xf>
    <xf numFmtId="0" fontId="47" fillId="22" borderId="45" xfId="0" applyFont="1" applyFill="1" applyBorder="1" applyAlignment="1">
      <alignment horizontal="center" vertical="center"/>
    </xf>
    <xf numFmtId="0" fontId="23" fillId="9" borderId="60" xfId="0" applyFont="1" applyFill="1" applyBorder="1" applyAlignment="1">
      <alignment horizontal="center" vertical="center"/>
    </xf>
    <xf numFmtId="0" fontId="23" fillId="9" borderId="61" xfId="0" applyFont="1" applyFill="1" applyBorder="1" applyAlignment="1">
      <alignment horizontal="center" vertical="center"/>
    </xf>
    <xf numFmtId="0" fontId="23" fillId="9" borderId="37" xfId="0" applyFont="1" applyFill="1" applyBorder="1" applyAlignment="1">
      <alignment horizontal="center" vertical="center"/>
    </xf>
    <xf numFmtId="0" fontId="0" fillId="0" borderId="58" xfId="0" applyBorder="1" applyAlignment="1">
      <alignment horizontal="center"/>
    </xf>
    <xf numFmtId="0" fontId="0" fillId="0" borderId="2" xfId="0" applyBorder="1" applyAlignment="1">
      <alignment horizontal="center"/>
    </xf>
    <xf numFmtId="0" fontId="6" fillId="0" borderId="58" xfId="0" applyFont="1" applyBorder="1" applyAlignment="1">
      <alignment horizontal="center" vertical="center" wrapText="1"/>
    </xf>
    <xf numFmtId="0" fontId="11" fillId="0" borderId="59" xfId="0" applyFont="1" applyBorder="1" applyAlignment="1">
      <alignment horizontal="center" vertical="center" textRotation="90" wrapText="1"/>
    </xf>
    <xf numFmtId="0" fontId="11" fillId="0" borderId="3" xfId="0" applyFont="1" applyBorder="1" applyAlignment="1">
      <alignment horizontal="center" vertical="center" textRotation="90" wrapText="1"/>
    </xf>
    <xf numFmtId="0" fontId="14" fillId="23" borderId="45" xfId="4" applyFill="1" applyBorder="1" applyAlignment="1" applyProtection="1">
      <alignment horizontal="center" vertical="top" wrapText="1"/>
    </xf>
    <xf numFmtId="0" fontId="14" fillId="23" borderId="46" xfId="4" applyFill="1" applyBorder="1" applyAlignment="1" applyProtection="1">
      <alignment horizontal="center" vertical="top" wrapText="1"/>
    </xf>
    <xf numFmtId="0" fontId="14" fillId="23" borderId="49" xfId="4" applyFill="1" applyBorder="1" applyAlignment="1" applyProtection="1">
      <alignment horizontal="center" vertical="top" wrapText="1"/>
    </xf>
    <xf numFmtId="0" fontId="20" fillId="9" borderId="30" xfId="0" applyFont="1" applyFill="1" applyBorder="1" applyAlignment="1">
      <alignment horizontal="center" vertical="center" textRotation="90" wrapText="1"/>
    </xf>
    <xf numFmtId="0" fontId="20" fillId="9" borderId="12" xfId="0" applyFont="1" applyFill="1" applyBorder="1" applyAlignment="1">
      <alignment horizontal="center" vertical="center" textRotation="90" wrapText="1"/>
    </xf>
    <xf numFmtId="0" fontId="20" fillId="9" borderId="4" xfId="0" applyFont="1" applyFill="1" applyBorder="1" applyAlignment="1">
      <alignment horizontal="center" vertical="center" wrapText="1"/>
    </xf>
    <xf numFmtId="0" fontId="20" fillId="9" borderId="39" xfId="0" applyFont="1" applyFill="1" applyBorder="1" applyAlignment="1">
      <alignment horizontal="center" vertical="center" wrapText="1"/>
    </xf>
    <xf numFmtId="0" fontId="20" fillId="9" borderId="5" xfId="0" applyFont="1" applyFill="1" applyBorder="1" applyAlignment="1">
      <alignment horizontal="center" vertical="center" wrapText="1"/>
    </xf>
    <xf numFmtId="0" fontId="20" fillId="9" borderId="22" xfId="0" applyFont="1" applyFill="1" applyBorder="1" applyAlignment="1">
      <alignment horizontal="center" vertical="center" wrapText="1"/>
    </xf>
    <xf numFmtId="0" fontId="15" fillId="3" borderId="12" xfId="0" applyFont="1" applyFill="1" applyBorder="1" applyAlignment="1">
      <alignment horizontal="center" vertical="center" wrapText="1"/>
    </xf>
    <xf numFmtId="0" fontId="15" fillId="3" borderId="13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25" xfId="0" applyFont="1" applyFill="1" applyBorder="1" applyAlignment="1">
      <alignment horizontal="center" vertical="center" wrapText="1"/>
    </xf>
    <xf numFmtId="0" fontId="32" fillId="12" borderId="12" xfId="0" applyFont="1" applyFill="1" applyBorder="1" applyAlignment="1">
      <alignment horizontal="center" vertical="center" wrapText="1"/>
    </xf>
    <xf numFmtId="0" fontId="32" fillId="12" borderId="13" xfId="0" applyFont="1" applyFill="1" applyBorder="1" applyAlignment="1">
      <alignment horizontal="center" vertical="center" wrapText="1"/>
    </xf>
    <xf numFmtId="0" fontId="32" fillId="12" borderId="29" xfId="0" applyFont="1" applyFill="1" applyBorder="1" applyAlignment="1">
      <alignment horizontal="center" vertical="center" wrapText="1"/>
    </xf>
    <xf numFmtId="0" fontId="32" fillId="12" borderId="25" xfId="0" applyFont="1" applyFill="1" applyBorder="1" applyAlignment="1">
      <alignment horizontal="center" vertical="center" wrapText="1"/>
    </xf>
    <xf numFmtId="0" fontId="20" fillId="9" borderId="32" xfId="0" applyFont="1" applyFill="1" applyBorder="1" applyAlignment="1">
      <alignment horizontal="center" vertical="center" wrapText="1"/>
    </xf>
    <xf numFmtId="0" fontId="20" fillId="9" borderId="14" xfId="0" applyFont="1" applyFill="1" applyBorder="1" applyAlignment="1">
      <alignment horizontal="center" vertical="center" wrapText="1"/>
    </xf>
    <xf numFmtId="0" fontId="20" fillId="9" borderId="20" xfId="0" applyFont="1" applyFill="1" applyBorder="1" applyAlignment="1">
      <alignment horizontal="center" vertical="center" wrapText="1"/>
    </xf>
    <xf numFmtId="0" fontId="20" fillId="9" borderId="21" xfId="0" applyFont="1" applyFill="1" applyBorder="1" applyAlignment="1">
      <alignment horizontal="center" vertical="center" wrapText="1"/>
    </xf>
    <xf numFmtId="0" fontId="20" fillId="9" borderId="6" xfId="0" applyFont="1" applyFill="1" applyBorder="1" applyAlignment="1">
      <alignment horizontal="center" vertical="center" wrapText="1"/>
    </xf>
    <xf numFmtId="0" fontId="20" fillId="9" borderId="33" xfId="0" applyFont="1" applyFill="1" applyBorder="1" applyAlignment="1">
      <alignment horizontal="center" vertical="center" wrapText="1"/>
    </xf>
    <xf numFmtId="0" fontId="23" fillId="9" borderId="5" xfId="0" applyFont="1" applyFill="1" applyBorder="1" applyAlignment="1">
      <alignment horizontal="center" vertical="center"/>
    </xf>
    <xf numFmtId="0" fontId="23" fillId="9" borderId="6" xfId="0" applyFont="1" applyFill="1" applyBorder="1" applyAlignment="1">
      <alignment horizontal="center" vertical="center"/>
    </xf>
    <xf numFmtId="0" fontId="24" fillId="0" borderId="1" xfId="7" applyFont="1" applyBorder="1" applyAlignment="1">
      <alignment horizontal="center"/>
    </xf>
    <xf numFmtId="0" fontId="26" fillId="2" borderId="7" xfId="7" applyFont="1" applyFill="1" applyBorder="1" applyAlignment="1">
      <alignment horizontal="center"/>
    </xf>
    <xf numFmtId="0" fontId="1" fillId="0" borderId="27" xfId="7" applyBorder="1" applyAlignment="1">
      <alignment horizontal="center"/>
    </xf>
    <xf numFmtId="0" fontId="1" fillId="0" borderId="50" xfId="7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36" fillId="0" borderId="1" xfId="0" applyFont="1" applyBorder="1" applyAlignment="1">
      <alignment horizontal="right" vertical="top" wrapText="1"/>
    </xf>
    <xf numFmtId="0" fontId="36" fillId="0" borderId="26" xfId="0" applyFont="1" applyBorder="1" applyAlignment="1">
      <alignment horizontal="right" vertical="top" wrapText="1"/>
    </xf>
    <xf numFmtId="0" fontId="37" fillId="0" borderId="43" xfId="0" applyFont="1" applyBorder="1" applyAlignment="1">
      <alignment horizontal="center" vertical="top" wrapText="1"/>
    </xf>
    <xf numFmtId="0" fontId="37" fillId="0" borderId="44" xfId="0" applyFont="1" applyBorder="1" applyAlignment="1">
      <alignment horizontal="center" vertical="top" wrapText="1"/>
    </xf>
    <xf numFmtId="0" fontId="37" fillId="0" borderId="45" xfId="0" applyFont="1" applyBorder="1" applyAlignment="1">
      <alignment horizontal="center" vertical="top" wrapText="1"/>
    </xf>
    <xf numFmtId="0" fontId="38" fillId="0" borderId="3" xfId="0" applyFont="1" applyBorder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38" fillId="0" borderId="46" xfId="0" applyFont="1" applyBorder="1" applyAlignment="1">
      <alignment horizontal="center" vertical="center" wrapText="1"/>
    </xf>
    <xf numFmtId="0" fontId="39" fillId="0" borderId="47" xfId="0" applyFont="1" applyBorder="1" applyAlignment="1">
      <alignment horizontal="center" vertical="center" wrapText="1"/>
    </xf>
    <xf numFmtId="0" fontId="39" fillId="0" borderId="48" xfId="0" applyFont="1" applyBorder="1" applyAlignment="1">
      <alignment horizontal="center" vertical="center" wrapText="1"/>
    </xf>
    <xf numFmtId="0" fontId="39" fillId="0" borderId="49" xfId="0" applyFont="1" applyBorder="1" applyAlignment="1">
      <alignment horizontal="center" vertical="center" wrapText="1"/>
    </xf>
    <xf numFmtId="0" fontId="40" fillId="14" borderId="8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top" wrapText="1"/>
    </xf>
    <xf numFmtId="0" fontId="10" fillId="3" borderId="50" xfId="0" applyFont="1" applyFill="1" applyBorder="1" applyAlignment="1">
      <alignment horizontal="center" vertical="center" textRotation="90" wrapText="1"/>
    </xf>
    <xf numFmtId="2" fontId="8" fillId="3" borderId="1" xfId="0" applyNumberFormat="1" applyFont="1" applyFill="1" applyBorder="1" applyAlignment="1">
      <alignment horizontal="center" vertical="center" wrapText="1"/>
    </xf>
    <xf numFmtId="0" fontId="41" fillId="0" borderId="44" xfId="0" applyFont="1" applyBorder="1" applyAlignment="1">
      <alignment horizontal="left" wrapText="1"/>
    </xf>
    <xf numFmtId="0" fontId="10" fillId="3" borderId="1" xfId="0" applyFont="1" applyFill="1" applyBorder="1" applyAlignment="1">
      <alignment horizontal="center" vertical="center" textRotation="90" wrapText="1"/>
    </xf>
    <xf numFmtId="0" fontId="10" fillId="3" borderId="1" xfId="0" applyFont="1" applyFill="1" applyBorder="1" applyAlignment="1">
      <alignment horizontal="center" vertical="center" wrapText="1"/>
    </xf>
    <xf numFmtId="0" fontId="10" fillId="3" borderId="7" xfId="0" applyFont="1" applyFill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 wrapText="1"/>
    </xf>
    <xf numFmtId="0" fontId="13" fillId="14" borderId="7" xfId="0" applyFont="1" applyFill="1" applyBorder="1" applyAlignment="1">
      <alignment horizontal="center" vertical="center" wrapText="1"/>
    </xf>
    <xf numFmtId="0" fontId="13" fillId="14" borderId="27" xfId="0" applyFont="1" applyFill="1" applyBorder="1" applyAlignment="1">
      <alignment horizontal="center" vertical="center" wrapText="1"/>
    </xf>
    <xf numFmtId="0" fontId="13" fillId="14" borderId="50" xfId="0" applyFont="1" applyFill="1" applyBorder="1" applyAlignment="1">
      <alignment horizontal="center" vertical="center" wrapText="1"/>
    </xf>
  </cellXfs>
  <cellStyles count="10">
    <cellStyle name="Normal 2" xfId="5"/>
    <cellStyle name="Normal 3" xfId="7"/>
    <cellStyle name="Ruble price" xfId="3"/>
    <cellStyle name="Гиперссылка" xfId="4" builtinId="8"/>
    <cellStyle name="Обычный" xfId="0" builtinId="0"/>
    <cellStyle name="Обычный 2" xfId="1"/>
    <cellStyle name="Обычный 4" xfId="8"/>
    <cellStyle name="Процентный" xfId="9" builtinId="5"/>
    <cellStyle name="Финансовый" xfId="6" builtinId="3"/>
    <cellStyle name="常规_Sheet1" xfId="2"/>
  </cellStyles>
  <dxfs count="0"/>
  <tableStyles count="0" defaultTableStyle="TableStyleMedium9" defaultPivotStyle="PivotStyleLight16"/>
  <colors>
    <mruColors>
      <color rgb="FFFFFFC8"/>
      <color rgb="FFFFFF00"/>
      <color rgb="FFFF7171"/>
      <color rgb="FF66FF66"/>
      <color rgb="FFF8EE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png"/><Relationship Id="rId16" Type="http://schemas.openxmlformats.org/officeDocument/2006/relationships/image" Target="../media/image16.jp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jpg"/><Relationship Id="rId13" Type="http://schemas.openxmlformats.org/officeDocument/2006/relationships/image" Target="../media/image42.jpg"/><Relationship Id="rId3" Type="http://schemas.openxmlformats.org/officeDocument/2006/relationships/image" Target="../media/image32.jpg"/><Relationship Id="rId7" Type="http://schemas.openxmlformats.org/officeDocument/2006/relationships/image" Target="../media/image36.jpg"/><Relationship Id="rId12" Type="http://schemas.openxmlformats.org/officeDocument/2006/relationships/image" Target="../media/image41.jpg"/><Relationship Id="rId2" Type="http://schemas.openxmlformats.org/officeDocument/2006/relationships/image" Target="../media/image31.jpg"/><Relationship Id="rId1" Type="http://schemas.openxmlformats.org/officeDocument/2006/relationships/image" Target="../media/image2.png"/><Relationship Id="rId6" Type="http://schemas.openxmlformats.org/officeDocument/2006/relationships/image" Target="../media/image35.jpg"/><Relationship Id="rId11" Type="http://schemas.openxmlformats.org/officeDocument/2006/relationships/image" Target="../media/image40.jpg"/><Relationship Id="rId5" Type="http://schemas.openxmlformats.org/officeDocument/2006/relationships/image" Target="../media/image34.jpg"/><Relationship Id="rId10" Type="http://schemas.openxmlformats.org/officeDocument/2006/relationships/image" Target="../media/image39.jpg"/><Relationship Id="rId4" Type="http://schemas.openxmlformats.org/officeDocument/2006/relationships/image" Target="../media/image33.jpg"/><Relationship Id="rId9" Type="http://schemas.openxmlformats.org/officeDocument/2006/relationships/image" Target="../media/image38.jpg"/><Relationship Id="rId14" Type="http://schemas.openxmlformats.org/officeDocument/2006/relationships/image" Target="../media/image4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247650</xdr:colOff>
      <xdr:row>67</xdr:row>
      <xdr:rowOff>31496</xdr:rowOff>
    </xdr:from>
    <xdr:to>
      <xdr:col>3</xdr:col>
      <xdr:colOff>1581150</xdr:colOff>
      <xdr:row>67</xdr:row>
      <xdr:rowOff>1371599</xdr:rowOff>
    </xdr:to>
    <xdr:pic>
      <xdr:nvPicPr>
        <xdr:cNvPr id="45" name="Рисунок 44" descr="4.jp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31246" y="44210372"/>
          <a:ext cx="1333500" cy="13401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18236</xdr:rowOff>
    </xdr:from>
    <xdr:to>
      <xdr:col>2</xdr:col>
      <xdr:colOff>855963</xdr:colOff>
      <xdr:row>1</xdr:row>
      <xdr:rowOff>233647</xdr:rowOff>
    </xdr:to>
    <xdr:pic>
      <xdr:nvPicPr>
        <xdr:cNvPr id="32" name="Рисунок 10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8236"/>
          <a:ext cx="1575630" cy="913911"/>
        </a:xfrm>
        <a:prstGeom prst="rect">
          <a:avLst/>
        </a:prstGeom>
      </xdr:spPr>
    </xdr:pic>
    <xdr:clientData/>
  </xdr:twoCellAnchor>
  <xdr:twoCellAnchor editAs="oneCell">
    <xdr:from>
      <xdr:col>3</xdr:col>
      <xdr:colOff>192640</xdr:colOff>
      <xdr:row>51</xdr:row>
      <xdr:rowOff>117725</xdr:rowOff>
    </xdr:from>
    <xdr:to>
      <xdr:col>3</xdr:col>
      <xdr:colOff>1423399</xdr:colOff>
      <xdr:row>51</xdr:row>
      <xdr:rowOff>1348484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236" y="4131068"/>
          <a:ext cx="1230759" cy="1230759"/>
        </a:xfrm>
        <a:prstGeom prst="rect">
          <a:avLst/>
        </a:prstGeom>
      </xdr:spPr>
    </xdr:pic>
    <xdr:clientData/>
  </xdr:twoCellAnchor>
  <xdr:twoCellAnchor editAs="oneCell">
    <xdr:from>
      <xdr:col>3</xdr:col>
      <xdr:colOff>117725</xdr:colOff>
      <xdr:row>52</xdr:row>
      <xdr:rowOff>64213</xdr:rowOff>
    </xdr:from>
    <xdr:to>
      <xdr:col>3</xdr:col>
      <xdr:colOff>1466209</xdr:colOff>
      <xdr:row>52</xdr:row>
      <xdr:rowOff>1412697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321" y="7052780"/>
          <a:ext cx="1348484" cy="1348484"/>
        </a:xfrm>
        <a:prstGeom prst="rect">
          <a:avLst/>
        </a:prstGeom>
      </xdr:spPr>
    </xdr:pic>
    <xdr:clientData/>
  </xdr:twoCellAnchor>
  <xdr:twoCellAnchor editAs="oneCell">
    <xdr:from>
      <xdr:col>3</xdr:col>
      <xdr:colOff>171236</xdr:colOff>
      <xdr:row>53</xdr:row>
      <xdr:rowOff>96320</xdr:rowOff>
    </xdr:from>
    <xdr:to>
      <xdr:col>3</xdr:col>
      <xdr:colOff>1444802</xdr:colOff>
      <xdr:row>53</xdr:row>
      <xdr:rowOff>1369886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4832" y="8572500"/>
          <a:ext cx="1273566" cy="1273566"/>
        </a:xfrm>
        <a:prstGeom prst="rect">
          <a:avLst/>
        </a:prstGeom>
      </xdr:spPr>
    </xdr:pic>
    <xdr:clientData/>
  </xdr:twoCellAnchor>
  <xdr:twoCellAnchor editAs="oneCell">
    <xdr:from>
      <xdr:col>3</xdr:col>
      <xdr:colOff>192640</xdr:colOff>
      <xdr:row>54</xdr:row>
      <xdr:rowOff>64213</xdr:rowOff>
    </xdr:from>
    <xdr:to>
      <xdr:col>3</xdr:col>
      <xdr:colOff>1412695</xdr:colOff>
      <xdr:row>54</xdr:row>
      <xdr:rowOff>1284268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236" y="10028005"/>
          <a:ext cx="1220055" cy="1220055"/>
        </a:xfrm>
        <a:prstGeom prst="rect">
          <a:avLst/>
        </a:prstGeom>
      </xdr:spPr>
    </xdr:pic>
    <xdr:clientData/>
  </xdr:twoCellAnchor>
  <xdr:twoCellAnchor editAs="oneCell">
    <xdr:from>
      <xdr:col>3</xdr:col>
      <xdr:colOff>171236</xdr:colOff>
      <xdr:row>55</xdr:row>
      <xdr:rowOff>74916</xdr:rowOff>
    </xdr:from>
    <xdr:to>
      <xdr:col>3</xdr:col>
      <xdr:colOff>1423399</xdr:colOff>
      <xdr:row>55</xdr:row>
      <xdr:rowOff>1327079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4832" y="11526320"/>
          <a:ext cx="1252163" cy="1252163"/>
        </a:xfrm>
        <a:prstGeom prst="rect">
          <a:avLst/>
        </a:prstGeom>
      </xdr:spPr>
    </xdr:pic>
    <xdr:clientData/>
  </xdr:twoCellAnchor>
  <xdr:twoCellAnchor editAs="oneCell">
    <xdr:from>
      <xdr:col>3</xdr:col>
      <xdr:colOff>139129</xdr:colOff>
      <xdr:row>56</xdr:row>
      <xdr:rowOff>85618</xdr:rowOff>
    </xdr:from>
    <xdr:to>
      <xdr:col>3</xdr:col>
      <xdr:colOff>1401995</xdr:colOff>
      <xdr:row>56</xdr:row>
      <xdr:rowOff>1348484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2725" y="14512247"/>
          <a:ext cx="1262866" cy="1262866"/>
        </a:xfrm>
        <a:prstGeom prst="rect">
          <a:avLst/>
        </a:prstGeom>
      </xdr:spPr>
    </xdr:pic>
    <xdr:clientData/>
  </xdr:twoCellAnchor>
  <xdr:twoCellAnchor editAs="oneCell">
    <xdr:from>
      <xdr:col>3</xdr:col>
      <xdr:colOff>149831</xdr:colOff>
      <xdr:row>57</xdr:row>
      <xdr:rowOff>53512</xdr:rowOff>
    </xdr:from>
    <xdr:to>
      <xdr:col>3</xdr:col>
      <xdr:colOff>1487611</xdr:colOff>
      <xdr:row>57</xdr:row>
      <xdr:rowOff>1391292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427" y="15967754"/>
          <a:ext cx="1337780" cy="1337780"/>
        </a:xfrm>
        <a:prstGeom prst="rect">
          <a:avLst/>
        </a:prstGeom>
      </xdr:spPr>
    </xdr:pic>
    <xdr:clientData/>
  </xdr:twoCellAnchor>
  <xdr:twoCellAnchor editAs="oneCell">
    <xdr:from>
      <xdr:col>3</xdr:col>
      <xdr:colOff>256854</xdr:colOff>
      <xdr:row>58</xdr:row>
      <xdr:rowOff>64214</xdr:rowOff>
    </xdr:from>
    <xdr:to>
      <xdr:col>3</xdr:col>
      <xdr:colOff>1498315</xdr:colOff>
      <xdr:row>58</xdr:row>
      <xdr:rowOff>1305675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0450" y="18953680"/>
          <a:ext cx="1241461" cy="1241461"/>
        </a:xfrm>
        <a:prstGeom prst="rect">
          <a:avLst/>
        </a:prstGeom>
      </xdr:spPr>
    </xdr:pic>
    <xdr:clientData/>
  </xdr:twoCellAnchor>
  <xdr:twoCellAnchor editAs="oneCell">
    <xdr:from>
      <xdr:col>3</xdr:col>
      <xdr:colOff>117724</xdr:colOff>
      <xdr:row>59</xdr:row>
      <xdr:rowOff>21404</xdr:rowOff>
    </xdr:from>
    <xdr:to>
      <xdr:col>3</xdr:col>
      <xdr:colOff>1487612</xdr:colOff>
      <xdr:row>59</xdr:row>
      <xdr:rowOff>1391292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320" y="21886095"/>
          <a:ext cx="1369888" cy="1369888"/>
        </a:xfrm>
        <a:prstGeom prst="rect">
          <a:avLst/>
        </a:prstGeom>
      </xdr:spPr>
    </xdr:pic>
    <xdr:clientData/>
  </xdr:twoCellAnchor>
  <xdr:twoCellAnchor editAs="oneCell">
    <xdr:from>
      <xdr:col>3</xdr:col>
      <xdr:colOff>107022</xdr:colOff>
      <xdr:row>60</xdr:row>
      <xdr:rowOff>53511</xdr:rowOff>
    </xdr:from>
    <xdr:to>
      <xdr:col>3</xdr:col>
      <xdr:colOff>1444803</xdr:colOff>
      <xdr:row>60</xdr:row>
      <xdr:rowOff>1391292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0618" y="23405814"/>
          <a:ext cx="1337781" cy="1337781"/>
        </a:xfrm>
        <a:prstGeom prst="rect">
          <a:avLst/>
        </a:prstGeom>
      </xdr:spPr>
    </xdr:pic>
    <xdr:clientData/>
  </xdr:twoCellAnchor>
  <xdr:twoCellAnchor editAs="oneCell">
    <xdr:from>
      <xdr:col>3</xdr:col>
      <xdr:colOff>192641</xdr:colOff>
      <xdr:row>61</xdr:row>
      <xdr:rowOff>74916</xdr:rowOff>
    </xdr:from>
    <xdr:to>
      <xdr:col>3</xdr:col>
      <xdr:colOff>1487613</xdr:colOff>
      <xdr:row>61</xdr:row>
      <xdr:rowOff>1369888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237" y="26402444"/>
          <a:ext cx="1294972" cy="1294972"/>
        </a:xfrm>
        <a:prstGeom prst="rect">
          <a:avLst/>
        </a:prstGeom>
      </xdr:spPr>
    </xdr:pic>
    <xdr:clientData/>
  </xdr:twoCellAnchor>
  <xdr:twoCellAnchor editAs="oneCell">
    <xdr:from>
      <xdr:col>3</xdr:col>
      <xdr:colOff>149832</xdr:colOff>
      <xdr:row>62</xdr:row>
      <xdr:rowOff>96320</xdr:rowOff>
    </xdr:from>
    <xdr:to>
      <xdr:col>3</xdr:col>
      <xdr:colOff>1424232</xdr:colOff>
      <xdr:row>62</xdr:row>
      <xdr:rowOff>1370720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428" y="27911460"/>
          <a:ext cx="1274400" cy="1274400"/>
        </a:xfrm>
        <a:prstGeom prst="rect">
          <a:avLst/>
        </a:prstGeom>
      </xdr:spPr>
    </xdr:pic>
    <xdr:clientData/>
  </xdr:twoCellAnchor>
  <xdr:twoCellAnchor editAs="oneCell">
    <xdr:from>
      <xdr:col>3</xdr:col>
      <xdr:colOff>171236</xdr:colOff>
      <xdr:row>63</xdr:row>
      <xdr:rowOff>149832</xdr:rowOff>
    </xdr:from>
    <xdr:to>
      <xdr:col>3</xdr:col>
      <xdr:colOff>1391291</xdr:colOff>
      <xdr:row>63</xdr:row>
      <xdr:rowOff>1369887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4832" y="29452585"/>
          <a:ext cx="1220055" cy="1220055"/>
        </a:xfrm>
        <a:prstGeom prst="rect">
          <a:avLst/>
        </a:prstGeom>
      </xdr:spPr>
    </xdr:pic>
    <xdr:clientData/>
  </xdr:twoCellAnchor>
  <xdr:twoCellAnchor editAs="oneCell">
    <xdr:from>
      <xdr:col>3</xdr:col>
      <xdr:colOff>192641</xdr:colOff>
      <xdr:row>64</xdr:row>
      <xdr:rowOff>53512</xdr:rowOff>
    </xdr:from>
    <xdr:to>
      <xdr:col>3</xdr:col>
      <xdr:colOff>1467041</xdr:colOff>
      <xdr:row>64</xdr:row>
      <xdr:rowOff>1327912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237" y="36794327"/>
          <a:ext cx="1274400" cy="1274400"/>
        </a:xfrm>
        <a:prstGeom prst="rect">
          <a:avLst/>
        </a:prstGeom>
      </xdr:spPr>
    </xdr:pic>
    <xdr:clientData/>
  </xdr:twoCellAnchor>
  <xdr:twoCellAnchor editAs="oneCell">
    <xdr:from>
      <xdr:col>3</xdr:col>
      <xdr:colOff>203343</xdr:colOff>
      <xdr:row>65</xdr:row>
      <xdr:rowOff>85617</xdr:rowOff>
    </xdr:from>
    <xdr:to>
      <xdr:col>3</xdr:col>
      <xdr:colOff>1444803</xdr:colOff>
      <xdr:row>65</xdr:row>
      <xdr:rowOff>1327077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6939" y="38314044"/>
          <a:ext cx="1241460" cy="1241460"/>
        </a:xfrm>
        <a:prstGeom prst="rect">
          <a:avLst/>
        </a:prstGeom>
      </xdr:spPr>
    </xdr:pic>
    <xdr:clientData/>
  </xdr:twoCellAnchor>
  <xdr:twoCellAnchor editAs="oneCell">
    <xdr:from>
      <xdr:col>3</xdr:col>
      <xdr:colOff>138416</xdr:colOff>
      <xdr:row>7</xdr:row>
      <xdr:rowOff>212024</xdr:rowOff>
    </xdr:from>
    <xdr:to>
      <xdr:col>3</xdr:col>
      <xdr:colOff>1529708</xdr:colOff>
      <xdr:row>9</xdr:row>
      <xdr:rowOff>597899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9333" y="2879024"/>
          <a:ext cx="1391292" cy="1391292"/>
        </a:xfrm>
        <a:prstGeom prst="rect">
          <a:avLst/>
        </a:prstGeom>
      </xdr:spPr>
    </xdr:pic>
    <xdr:clientData/>
  </xdr:twoCellAnchor>
  <xdr:twoCellAnchor editAs="oneCell">
    <xdr:from>
      <xdr:col>3</xdr:col>
      <xdr:colOff>171236</xdr:colOff>
      <xdr:row>66</xdr:row>
      <xdr:rowOff>181939</xdr:rowOff>
    </xdr:from>
    <xdr:to>
      <xdr:col>3</xdr:col>
      <xdr:colOff>1337780</xdr:colOff>
      <xdr:row>66</xdr:row>
      <xdr:rowOff>1348483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4832" y="42873203"/>
          <a:ext cx="1166544" cy="1166544"/>
        </a:xfrm>
        <a:prstGeom prst="rect">
          <a:avLst/>
        </a:prstGeom>
      </xdr:spPr>
    </xdr:pic>
    <xdr:clientData/>
  </xdr:twoCellAnchor>
  <xdr:twoCellAnchor editAs="oneCell">
    <xdr:from>
      <xdr:col>3</xdr:col>
      <xdr:colOff>181938</xdr:colOff>
      <xdr:row>50</xdr:row>
      <xdr:rowOff>139129</xdr:rowOff>
    </xdr:from>
    <xdr:to>
      <xdr:col>3</xdr:col>
      <xdr:colOff>1391292</xdr:colOff>
      <xdr:row>50</xdr:row>
      <xdr:rowOff>1348483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5534" y="2664859"/>
          <a:ext cx="1209354" cy="1209354"/>
        </a:xfrm>
        <a:prstGeom prst="rect">
          <a:avLst/>
        </a:prstGeom>
      </xdr:spPr>
    </xdr:pic>
    <xdr:clientData/>
  </xdr:twoCellAnchor>
  <xdr:oneCellAnchor>
    <xdr:from>
      <xdr:col>3</xdr:col>
      <xdr:colOff>202629</xdr:colOff>
      <xdr:row>11</xdr:row>
      <xdr:rowOff>159583</xdr:rowOff>
    </xdr:from>
    <xdr:ext cx="1262865" cy="1262865"/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546" y="4837416"/>
          <a:ext cx="1262865" cy="1262865"/>
        </a:xfrm>
        <a:prstGeom prst="rect">
          <a:avLst/>
        </a:prstGeom>
      </xdr:spPr>
    </xdr:pic>
    <xdr:clientData/>
  </xdr:oneCellAnchor>
  <xdr:oneCellAnchor>
    <xdr:from>
      <xdr:col>3</xdr:col>
      <xdr:colOff>224034</xdr:colOff>
      <xdr:row>15</xdr:row>
      <xdr:rowOff>191094</xdr:rowOff>
    </xdr:from>
    <xdr:ext cx="1230757" cy="1230757"/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4951" y="6879761"/>
          <a:ext cx="1230757" cy="1230757"/>
        </a:xfrm>
        <a:prstGeom prst="rect">
          <a:avLst/>
        </a:prstGeom>
      </xdr:spPr>
    </xdr:pic>
    <xdr:clientData/>
  </xdr:oneCellAnchor>
  <xdr:oneCellAnchor>
    <xdr:from>
      <xdr:col>3</xdr:col>
      <xdr:colOff>138893</xdr:colOff>
      <xdr:row>23</xdr:row>
      <xdr:rowOff>170285</xdr:rowOff>
    </xdr:from>
    <xdr:ext cx="1220054" cy="1220054"/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9810" y="10880618"/>
          <a:ext cx="1220054" cy="1220054"/>
        </a:xfrm>
        <a:prstGeom prst="rect">
          <a:avLst/>
        </a:prstGeom>
      </xdr:spPr>
    </xdr:pic>
    <xdr:clientData/>
  </xdr:oneCellAnchor>
  <xdr:oneCellAnchor>
    <xdr:from>
      <xdr:col>3</xdr:col>
      <xdr:colOff>234499</xdr:colOff>
      <xdr:row>19</xdr:row>
      <xdr:rowOff>11656</xdr:rowOff>
    </xdr:from>
    <xdr:ext cx="1284268" cy="1284268"/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5416" y="8711156"/>
          <a:ext cx="1284268" cy="1284268"/>
        </a:xfrm>
        <a:prstGeom prst="rect">
          <a:avLst/>
        </a:prstGeom>
      </xdr:spPr>
    </xdr:pic>
    <xdr:clientData/>
  </xdr:oneCellAnchor>
  <xdr:oneCellAnchor>
    <xdr:from>
      <xdr:col>3</xdr:col>
      <xdr:colOff>117725</xdr:colOff>
      <xdr:row>27</xdr:row>
      <xdr:rowOff>53629</xdr:rowOff>
    </xdr:from>
    <xdr:ext cx="1316376" cy="1316376"/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8642" y="12774796"/>
          <a:ext cx="1316376" cy="1316376"/>
        </a:xfrm>
        <a:prstGeom prst="rect">
          <a:avLst/>
        </a:prstGeom>
      </xdr:spPr>
    </xdr:pic>
    <xdr:clientData/>
  </xdr:oneCellAnchor>
  <xdr:oneCellAnchor>
    <xdr:from>
      <xdr:col>3</xdr:col>
      <xdr:colOff>213808</xdr:colOff>
      <xdr:row>39</xdr:row>
      <xdr:rowOff>148642</xdr:rowOff>
    </xdr:from>
    <xdr:ext cx="1294972" cy="1294972"/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4725" y="12086642"/>
          <a:ext cx="1294972" cy="1294972"/>
        </a:xfrm>
        <a:prstGeom prst="rect">
          <a:avLst/>
        </a:prstGeom>
      </xdr:spPr>
    </xdr:pic>
    <xdr:clientData/>
  </xdr:oneCellAnchor>
  <xdr:twoCellAnchor editAs="oneCell">
    <xdr:from>
      <xdr:col>3</xdr:col>
      <xdr:colOff>253999</xdr:colOff>
      <xdr:row>43</xdr:row>
      <xdr:rowOff>169334</xdr:rowOff>
    </xdr:from>
    <xdr:to>
      <xdr:col>3</xdr:col>
      <xdr:colOff>1527565</xdr:colOff>
      <xdr:row>45</xdr:row>
      <xdr:rowOff>437483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4916" y="16912167"/>
          <a:ext cx="1273566" cy="1273566"/>
        </a:xfrm>
        <a:prstGeom prst="rect">
          <a:avLst/>
        </a:prstGeom>
      </xdr:spPr>
    </xdr:pic>
    <xdr:clientData/>
  </xdr:twoCellAnchor>
  <xdr:twoCellAnchor editAs="oneCell">
    <xdr:from>
      <xdr:col>3</xdr:col>
      <xdr:colOff>148166</xdr:colOff>
      <xdr:row>30</xdr:row>
      <xdr:rowOff>201083</xdr:rowOff>
    </xdr:from>
    <xdr:to>
      <xdr:col>3</xdr:col>
      <xdr:colOff>1560862</xdr:colOff>
      <xdr:row>33</xdr:row>
      <xdr:rowOff>364945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9083" y="14689666"/>
          <a:ext cx="1412696" cy="1412696"/>
        </a:xfrm>
        <a:prstGeom prst="rect">
          <a:avLst/>
        </a:prstGeom>
      </xdr:spPr>
    </xdr:pic>
    <xdr:clientData/>
  </xdr:twoCellAnchor>
  <xdr:twoCellAnchor editAs="oneCell">
    <xdr:from>
      <xdr:col>3</xdr:col>
      <xdr:colOff>232834</xdr:colOff>
      <xdr:row>34</xdr:row>
      <xdr:rowOff>232834</xdr:rowOff>
    </xdr:from>
    <xdr:to>
      <xdr:col>3</xdr:col>
      <xdr:colOff>1506401</xdr:colOff>
      <xdr:row>37</xdr:row>
      <xdr:rowOff>257568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751" y="16732251"/>
          <a:ext cx="1273567" cy="12735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21</xdr:row>
      <xdr:rowOff>0</xdr:rowOff>
    </xdr:from>
    <xdr:to>
      <xdr:col>5</xdr:col>
      <xdr:colOff>304800</xdr:colOff>
      <xdr:row>21</xdr:row>
      <xdr:rowOff>304800</xdr:rowOff>
    </xdr:to>
    <xdr:sp macro="" textlink="">
      <xdr:nvSpPr>
        <xdr:cNvPr id="2" name="AutoShape 5" descr="blob:https://web.whatsapp.com/59bcc18f-d3ca-42d1-b5e9-c13c6cfc820d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4889500" y="18770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200024</xdr:colOff>
      <xdr:row>0</xdr:row>
      <xdr:rowOff>152400</xdr:rowOff>
    </xdr:from>
    <xdr:to>
      <xdr:col>1</xdr:col>
      <xdr:colOff>1142999</xdr:colOff>
      <xdr:row>1</xdr:row>
      <xdr:rowOff>381374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0024" y="152400"/>
          <a:ext cx="1724025" cy="1143374"/>
        </a:xfrm>
        <a:prstGeom prst="rect">
          <a:avLst/>
        </a:prstGeom>
      </xdr:spPr>
    </xdr:pic>
    <xdr:clientData/>
  </xdr:twoCellAnchor>
  <xdr:twoCellAnchor editAs="oneCell">
    <xdr:from>
      <xdr:col>1</xdr:col>
      <xdr:colOff>1001077</xdr:colOff>
      <xdr:row>31</xdr:row>
      <xdr:rowOff>0</xdr:rowOff>
    </xdr:from>
    <xdr:to>
      <xdr:col>2</xdr:col>
      <xdr:colOff>753700</xdr:colOff>
      <xdr:row>31</xdr:row>
      <xdr:rowOff>3109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2127" y="34137600"/>
          <a:ext cx="1000398" cy="310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428624</xdr:colOff>
      <xdr:row>0</xdr:row>
      <xdr:rowOff>142875</xdr:rowOff>
    </xdr:from>
    <xdr:to>
      <xdr:col>2</xdr:col>
      <xdr:colOff>657225</xdr:colOff>
      <xdr:row>1</xdr:row>
      <xdr:rowOff>276225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8624" y="142875"/>
          <a:ext cx="2257426" cy="1047750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8</xdr:row>
      <xdr:rowOff>66675</xdr:rowOff>
    </xdr:from>
    <xdr:to>
      <xdr:col>2</xdr:col>
      <xdr:colOff>1609725</xdr:colOff>
      <xdr:row>8</xdr:row>
      <xdr:rowOff>1371600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3625" y="4038600"/>
          <a:ext cx="1304925" cy="13049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9</xdr:row>
      <xdr:rowOff>47625</xdr:rowOff>
    </xdr:from>
    <xdr:to>
      <xdr:col>2</xdr:col>
      <xdr:colOff>1533525</xdr:colOff>
      <xdr:row>9</xdr:row>
      <xdr:rowOff>1381125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8850" y="5543550"/>
          <a:ext cx="1333500" cy="1333500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276226</xdr:colOff>
      <xdr:row>10</xdr:row>
      <xdr:rowOff>95251</xdr:rowOff>
    </xdr:from>
    <xdr:to>
      <xdr:col>2</xdr:col>
      <xdr:colOff>1533526</xdr:colOff>
      <xdr:row>10</xdr:row>
      <xdr:rowOff>1352551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5051" y="7115176"/>
          <a:ext cx="1257300" cy="12573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14</xdr:row>
      <xdr:rowOff>95250</xdr:rowOff>
    </xdr:from>
    <xdr:to>
      <xdr:col>2</xdr:col>
      <xdr:colOff>1552575</xdr:colOff>
      <xdr:row>14</xdr:row>
      <xdr:rowOff>1466850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9896475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15</xdr:row>
      <xdr:rowOff>104775</xdr:rowOff>
    </xdr:from>
    <xdr:to>
      <xdr:col>2</xdr:col>
      <xdr:colOff>1438275</xdr:colOff>
      <xdr:row>15</xdr:row>
      <xdr:rowOff>1333500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8375" y="11430000"/>
          <a:ext cx="1228725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16</xdr:row>
      <xdr:rowOff>66675</xdr:rowOff>
    </xdr:from>
    <xdr:to>
      <xdr:col>2</xdr:col>
      <xdr:colOff>1476375</xdr:colOff>
      <xdr:row>16</xdr:row>
      <xdr:rowOff>1323975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7900" y="12915900"/>
          <a:ext cx="1257300" cy="12573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17</xdr:row>
      <xdr:rowOff>95250</xdr:rowOff>
    </xdr:from>
    <xdr:to>
      <xdr:col>2</xdr:col>
      <xdr:colOff>1571625</xdr:colOff>
      <xdr:row>17</xdr:row>
      <xdr:rowOff>1381125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4575" y="144684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18</xdr:row>
      <xdr:rowOff>85725</xdr:rowOff>
    </xdr:from>
    <xdr:to>
      <xdr:col>2</xdr:col>
      <xdr:colOff>1581150</xdr:colOff>
      <xdr:row>18</xdr:row>
      <xdr:rowOff>1438275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7425" y="15982950"/>
          <a:ext cx="1352550" cy="135255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19</xdr:row>
      <xdr:rowOff>47625</xdr:rowOff>
    </xdr:from>
    <xdr:to>
      <xdr:col>2</xdr:col>
      <xdr:colOff>1552575</xdr:colOff>
      <xdr:row>19</xdr:row>
      <xdr:rowOff>1466850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2175" y="17468850"/>
          <a:ext cx="1419225" cy="1419225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20</xdr:row>
      <xdr:rowOff>57150</xdr:rowOff>
    </xdr:from>
    <xdr:to>
      <xdr:col>2</xdr:col>
      <xdr:colOff>1504950</xdr:colOff>
      <xdr:row>20</xdr:row>
      <xdr:rowOff>1476375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4550" y="19002375"/>
          <a:ext cx="1419225" cy="141922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21</xdr:row>
      <xdr:rowOff>38100</xdr:rowOff>
    </xdr:from>
    <xdr:to>
      <xdr:col>2</xdr:col>
      <xdr:colOff>1609725</xdr:colOff>
      <xdr:row>21</xdr:row>
      <xdr:rowOff>1476375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0275" y="20507325"/>
          <a:ext cx="1438275" cy="143827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22</xdr:row>
      <xdr:rowOff>57150</xdr:rowOff>
    </xdr:from>
    <xdr:to>
      <xdr:col>2</xdr:col>
      <xdr:colOff>1590675</xdr:colOff>
      <xdr:row>22</xdr:row>
      <xdr:rowOff>1447800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8850" y="22050375"/>
          <a:ext cx="1390650" cy="13906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23</xdr:row>
      <xdr:rowOff>57150</xdr:rowOff>
    </xdr:from>
    <xdr:to>
      <xdr:col>2</xdr:col>
      <xdr:colOff>1581150</xdr:colOff>
      <xdr:row>23</xdr:row>
      <xdr:rowOff>1447800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9325" y="23574375"/>
          <a:ext cx="1390650" cy="1390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ura-podarki.ru/" TargetMode="External"/><Relationship Id="rId1" Type="http://schemas.openxmlformats.org/officeDocument/2006/relationships/hyperlink" Target="mailto:info@ura-podarki.ru" TargetMode="Externa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Worksheet____1">
    <pageSetUpPr fitToPage="1"/>
  </sheetPr>
  <dimension ref="A1:N72"/>
  <sheetViews>
    <sheetView tabSelected="1" topLeftCell="B1" zoomScale="90" zoomScaleNormal="90" zoomScaleSheetLayoutView="75" workbookViewId="0">
      <selection activeCell="W9" sqref="W9"/>
    </sheetView>
  </sheetViews>
  <sheetFormatPr defaultColWidth="8.85546875" defaultRowHeight="15"/>
  <cols>
    <col min="1" max="1" width="8.85546875" hidden="1" customWidth="1"/>
    <col min="2" max="2" width="10.85546875" style="21" customWidth="1"/>
    <col min="3" max="3" width="16.7109375" style="21" customWidth="1"/>
    <col min="4" max="4" width="24.7109375" style="21" customWidth="1"/>
    <col min="5" max="5" width="9.85546875" style="21" customWidth="1"/>
    <col min="6" max="6" width="8.7109375" style="21" customWidth="1"/>
    <col min="7" max="7" width="9.28515625" style="22" customWidth="1"/>
    <col min="8" max="12" width="10" style="23" customWidth="1"/>
    <col min="13" max="13" width="19.7109375" customWidth="1"/>
    <col min="14" max="14" width="21.140625" customWidth="1"/>
    <col min="23" max="23" width="9.28515625" customWidth="1"/>
  </cols>
  <sheetData>
    <row r="1" spans="1:14" ht="54.95" customHeight="1">
      <c r="A1" s="302"/>
      <c r="B1" s="303"/>
      <c r="C1" s="304"/>
      <c r="D1" s="312" t="s">
        <v>82</v>
      </c>
      <c r="E1" s="312"/>
      <c r="F1" s="312"/>
      <c r="G1" s="312"/>
      <c r="H1" s="312"/>
      <c r="I1" s="312"/>
      <c r="J1" s="312"/>
      <c r="K1" s="312"/>
      <c r="L1" s="312"/>
      <c r="M1" s="307" t="s">
        <v>12</v>
      </c>
      <c r="N1" s="308"/>
    </row>
    <row r="2" spans="1:14" ht="21.95" customHeight="1">
      <c r="A2" s="302"/>
      <c r="B2" s="305"/>
      <c r="C2" s="306"/>
      <c r="D2" s="213"/>
      <c r="E2" s="213"/>
      <c r="F2" s="213"/>
      <c r="G2" s="213"/>
      <c r="H2" s="213"/>
      <c r="I2" s="213"/>
      <c r="J2" s="213"/>
      <c r="K2" s="213"/>
      <c r="L2" s="213"/>
      <c r="M2" s="210" t="s">
        <v>270</v>
      </c>
      <c r="N2" s="211" t="s">
        <v>271</v>
      </c>
    </row>
    <row r="3" spans="1:14" ht="21.95" customHeight="1">
      <c r="A3" s="302"/>
      <c r="B3" s="309" t="s">
        <v>4</v>
      </c>
      <c r="C3" s="310"/>
      <c r="D3" s="310"/>
      <c r="E3" s="310"/>
      <c r="F3" s="310"/>
      <c r="G3" s="310"/>
      <c r="H3" s="310"/>
      <c r="I3" s="310"/>
      <c r="J3" s="310"/>
      <c r="K3" s="310"/>
      <c r="L3" s="310"/>
      <c r="M3" s="310"/>
      <c r="N3" s="311"/>
    </row>
    <row r="4" spans="1:14" ht="21.95" customHeight="1" thickBot="1">
      <c r="A4" s="302"/>
      <c r="B4" s="318" t="s">
        <v>280</v>
      </c>
      <c r="C4" s="319"/>
      <c r="D4" s="319"/>
      <c r="E4" s="319"/>
      <c r="F4" s="319"/>
      <c r="G4" s="320"/>
      <c r="H4" s="319"/>
      <c r="I4" s="319"/>
      <c r="J4" s="319"/>
      <c r="K4" s="319"/>
      <c r="L4" s="319"/>
      <c r="M4" s="320"/>
      <c r="N4" s="321"/>
    </row>
    <row r="5" spans="1:14" ht="21.95" customHeight="1">
      <c r="A5" s="302"/>
      <c r="B5" s="292" t="s">
        <v>0</v>
      </c>
      <c r="C5" s="294" t="s">
        <v>8</v>
      </c>
      <c r="D5" s="294" t="s">
        <v>1</v>
      </c>
      <c r="E5" s="294" t="s">
        <v>9</v>
      </c>
      <c r="F5" s="294" t="s">
        <v>23</v>
      </c>
      <c r="G5" s="296" t="s">
        <v>22</v>
      </c>
      <c r="H5" s="322" t="s">
        <v>10</v>
      </c>
      <c r="I5" s="323"/>
      <c r="J5" s="323"/>
      <c r="K5" s="323"/>
      <c r="L5" s="324"/>
      <c r="M5" s="217"/>
      <c r="N5" s="217"/>
    </row>
    <row r="6" spans="1:14" ht="49.5" customHeight="1" thickBot="1">
      <c r="A6" s="302"/>
      <c r="B6" s="293"/>
      <c r="C6" s="295"/>
      <c r="D6" s="295"/>
      <c r="E6" s="295"/>
      <c r="F6" s="295"/>
      <c r="G6" s="297"/>
      <c r="H6" s="214" t="s">
        <v>46</v>
      </c>
      <c r="I6" s="215" t="s">
        <v>47</v>
      </c>
      <c r="J6" s="215" t="s">
        <v>48</v>
      </c>
      <c r="K6" s="215" t="s">
        <v>49</v>
      </c>
      <c r="L6" s="216" t="s">
        <v>45</v>
      </c>
      <c r="M6" s="217"/>
      <c r="N6" s="217"/>
    </row>
    <row r="7" spans="1:14" ht="20.100000000000001" customHeight="1">
      <c r="A7" s="302"/>
      <c r="B7" s="226" t="s">
        <v>133</v>
      </c>
      <c r="C7" s="271" t="s">
        <v>135</v>
      </c>
      <c r="D7" s="232"/>
      <c r="E7" s="235">
        <v>1000</v>
      </c>
      <c r="F7" s="238">
        <v>40</v>
      </c>
      <c r="G7" s="298" t="s">
        <v>136</v>
      </c>
      <c r="H7" s="265" t="s">
        <v>281</v>
      </c>
      <c r="I7" s="266"/>
      <c r="J7" s="266"/>
      <c r="K7" s="266"/>
      <c r="L7" s="267"/>
      <c r="M7" s="268"/>
      <c r="N7" s="268"/>
    </row>
    <row r="8" spans="1:14" ht="60" customHeight="1">
      <c r="A8" s="302"/>
      <c r="B8" s="227"/>
      <c r="C8" s="253"/>
      <c r="D8" s="233"/>
      <c r="E8" s="236"/>
      <c r="F8" s="239"/>
      <c r="G8" s="242"/>
      <c r="H8" s="299">
        <v>902</v>
      </c>
      <c r="I8" s="300"/>
      <c r="J8" s="300"/>
      <c r="K8" s="300"/>
      <c r="L8" s="301"/>
      <c r="M8" s="269"/>
      <c r="N8" s="269"/>
    </row>
    <row r="9" spans="1:14" ht="20.100000000000001" customHeight="1">
      <c r="A9" s="302"/>
      <c r="B9" s="227"/>
      <c r="C9" s="253"/>
      <c r="D9" s="233"/>
      <c r="E9" s="236"/>
      <c r="F9" s="239"/>
      <c r="G9" s="242"/>
      <c r="H9" s="265" t="s">
        <v>282</v>
      </c>
      <c r="I9" s="266"/>
      <c r="J9" s="266"/>
      <c r="K9" s="266"/>
      <c r="L9" s="267"/>
      <c r="M9" s="269"/>
      <c r="N9" s="269"/>
    </row>
    <row r="10" spans="1:14" ht="60" customHeight="1" thickBot="1">
      <c r="A10" s="302"/>
      <c r="B10" s="228"/>
      <c r="C10" s="272"/>
      <c r="D10" s="234"/>
      <c r="E10" s="237"/>
      <c r="F10" s="240"/>
      <c r="G10" s="243"/>
      <c r="H10" s="244">
        <v>586</v>
      </c>
      <c r="I10" s="245"/>
      <c r="J10" s="245"/>
      <c r="K10" s="245"/>
      <c r="L10" s="246"/>
      <c r="M10" s="270"/>
      <c r="N10" s="270"/>
    </row>
    <row r="11" spans="1:14" ht="20.100000000000001" customHeight="1">
      <c r="A11" s="302"/>
      <c r="B11" s="280" t="s">
        <v>87</v>
      </c>
      <c r="C11" s="283" t="s">
        <v>88</v>
      </c>
      <c r="D11" s="232"/>
      <c r="E11" s="286">
        <v>1000</v>
      </c>
      <c r="F11" s="238">
        <v>48</v>
      </c>
      <c r="G11" s="241" t="s">
        <v>89</v>
      </c>
      <c r="H11" s="265" t="s">
        <v>281</v>
      </c>
      <c r="I11" s="266"/>
      <c r="J11" s="266"/>
      <c r="K11" s="266"/>
      <c r="L11" s="267"/>
      <c r="M11" s="268"/>
      <c r="N11" s="268"/>
    </row>
    <row r="12" spans="1:14" ht="60" customHeight="1">
      <c r="A12" s="302"/>
      <c r="B12" s="281"/>
      <c r="C12" s="284"/>
      <c r="D12" s="233"/>
      <c r="E12" s="287"/>
      <c r="F12" s="239"/>
      <c r="G12" s="242"/>
      <c r="H12" s="248">
        <v>770</v>
      </c>
      <c r="I12" s="249"/>
      <c r="J12" s="249"/>
      <c r="K12" s="249"/>
      <c r="L12" s="250"/>
      <c r="M12" s="269"/>
      <c r="N12" s="269"/>
    </row>
    <row r="13" spans="1:14" ht="20.100000000000001" customHeight="1">
      <c r="A13" s="302"/>
      <c r="B13" s="281"/>
      <c r="C13" s="284"/>
      <c r="D13" s="233"/>
      <c r="E13" s="287"/>
      <c r="F13" s="239"/>
      <c r="G13" s="242"/>
      <c r="H13" s="265" t="s">
        <v>282</v>
      </c>
      <c r="I13" s="266"/>
      <c r="J13" s="266"/>
      <c r="K13" s="266"/>
      <c r="L13" s="267"/>
      <c r="M13" s="269"/>
      <c r="N13" s="269"/>
    </row>
    <row r="14" spans="1:14" ht="60" customHeight="1" thickBot="1">
      <c r="A14" s="302"/>
      <c r="B14" s="282"/>
      <c r="C14" s="285"/>
      <c r="D14" s="234"/>
      <c r="E14" s="288"/>
      <c r="F14" s="240"/>
      <c r="G14" s="243"/>
      <c r="H14" s="244">
        <v>578</v>
      </c>
      <c r="I14" s="245"/>
      <c r="J14" s="245"/>
      <c r="K14" s="245"/>
      <c r="L14" s="246"/>
      <c r="M14" s="270"/>
      <c r="N14" s="270"/>
    </row>
    <row r="15" spans="1:14" ht="20.100000000000001" customHeight="1">
      <c r="A15" s="302"/>
      <c r="B15" s="280" t="s">
        <v>98</v>
      </c>
      <c r="C15" s="283" t="s">
        <v>99</v>
      </c>
      <c r="D15" s="232"/>
      <c r="E15" s="286">
        <v>1000</v>
      </c>
      <c r="F15" s="289">
        <v>48</v>
      </c>
      <c r="G15" s="277" t="s">
        <v>100</v>
      </c>
      <c r="H15" s="265" t="s">
        <v>281</v>
      </c>
      <c r="I15" s="266"/>
      <c r="J15" s="266"/>
      <c r="K15" s="266"/>
      <c r="L15" s="267"/>
      <c r="M15" s="220"/>
      <c r="N15" s="220"/>
    </row>
    <row r="16" spans="1:14" ht="60" customHeight="1">
      <c r="A16" s="302"/>
      <c r="B16" s="281"/>
      <c r="C16" s="284"/>
      <c r="D16" s="233"/>
      <c r="E16" s="287"/>
      <c r="F16" s="290"/>
      <c r="G16" s="278"/>
      <c r="H16" s="248">
        <v>747</v>
      </c>
      <c r="I16" s="249"/>
      <c r="J16" s="249"/>
      <c r="K16" s="249"/>
      <c r="L16" s="250"/>
      <c r="M16" s="221"/>
      <c r="N16" s="221"/>
    </row>
    <row r="17" spans="1:14" ht="20.100000000000001" customHeight="1">
      <c r="A17" s="302"/>
      <c r="B17" s="281"/>
      <c r="C17" s="284"/>
      <c r="D17" s="233"/>
      <c r="E17" s="287"/>
      <c r="F17" s="290"/>
      <c r="G17" s="278"/>
      <c r="H17" s="265" t="s">
        <v>282</v>
      </c>
      <c r="I17" s="266"/>
      <c r="J17" s="266"/>
      <c r="K17" s="266"/>
      <c r="L17" s="267"/>
      <c r="M17" s="221"/>
      <c r="N17" s="221"/>
    </row>
    <row r="18" spans="1:14" ht="60" customHeight="1" thickBot="1">
      <c r="A18" s="302"/>
      <c r="B18" s="282"/>
      <c r="C18" s="285"/>
      <c r="D18" s="234"/>
      <c r="E18" s="288"/>
      <c r="F18" s="291"/>
      <c r="G18" s="279"/>
      <c r="H18" s="244">
        <v>560</v>
      </c>
      <c r="I18" s="245"/>
      <c r="J18" s="245"/>
      <c r="K18" s="245"/>
      <c r="L18" s="246"/>
      <c r="M18" s="222"/>
      <c r="N18" s="222"/>
    </row>
    <row r="19" spans="1:14" ht="20.100000000000001" customHeight="1">
      <c r="A19" s="302"/>
      <c r="B19" s="226" t="s">
        <v>119</v>
      </c>
      <c r="C19" s="229" t="s">
        <v>287</v>
      </c>
      <c r="D19" s="232"/>
      <c r="E19" s="238">
        <v>700</v>
      </c>
      <c r="F19" s="238">
        <v>60</v>
      </c>
      <c r="G19" s="241" t="s">
        <v>6</v>
      </c>
      <c r="H19" s="265" t="s">
        <v>281</v>
      </c>
      <c r="I19" s="266"/>
      <c r="J19" s="266"/>
      <c r="K19" s="266"/>
      <c r="L19" s="267"/>
      <c r="M19" s="220"/>
      <c r="N19" s="220"/>
    </row>
    <row r="20" spans="1:14" ht="60" customHeight="1">
      <c r="A20" s="302"/>
      <c r="B20" s="227"/>
      <c r="C20" s="230"/>
      <c r="D20" s="233"/>
      <c r="E20" s="239"/>
      <c r="F20" s="239"/>
      <c r="G20" s="242"/>
      <c r="H20" s="248">
        <v>809</v>
      </c>
      <c r="I20" s="249"/>
      <c r="J20" s="249"/>
      <c r="K20" s="249"/>
      <c r="L20" s="250"/>
      <c r="M20" s="221"/>
      <c r="N20" s="221"/>
    </row>
    <row r="21" spans="1:14" ht="20.100000000000001" customHeight="1">
      <c r="A21" s="302"/>
      <c r="B21" s="227"/>
      <c r="C21" s="230"/>
      <c r="D21" s="233"/>
      <c r="E21" s="239"/>
      <c r="F21" s="239"/>
      <c r="G21" s="242"/>
      <c r="H21" s="265" t="s">
        <v>282</v>
      </c>
      <c r="I21" s="266"/>
      <c r="J21" s="266"/>
      <c r="K21" s="266"/>
      <c r="L21" s="267"/>
      <c r="M21" s="221"/>
      <c r="N21" s="221"/>
    </row>
    <row r="22" spans="1:14" ht="60" customHeight="1" thickBot="1">
      <c r="A22" s="302"/>
      <c r="B22" s="228"/>
      <c r="C22" s="231"/>
      <c r="D22" s="234"/>
      <c r="E22" s="240"/>
      <c r="F22" s="240"/>
      <c r="G22" s="243"/>
      <c r="H22" s="244">
        <v>647</v>
      </c>
      <c r="I22" s="245"/>
      <c r="J22" s="245"/>
      <c r="K22" s="245"/>
      <c r="L22" s="246"/>
      <c r="M22" s="222"/>
      <c r="N22" s="222"/>
    </row>
    <row r="23" spans="1:14" ht="20.100000000000001" customHeight="1">
      <c r="A23" s="302"/>
      <c r="B23" s="226" t="s">
        <v>120</v>
      </c>
      <c r="C23" s="271" t="s">
        <v>121</v>
      </c>
      <c r="D23" s="232"/>
      <c r="E23" s="273">
        <v>700</v>
      </c>
      <c r="F23" s="238">
        <v>60</v>
      </c>
      <c r="G23" s="251" t="s">
        <v>6</v>
      </c>
      <c r="H23" s="265" t="s">
        <v>281</v>
      </c>
      <c r="I23" s="266"/>
      <c r="J23" s="266"/>
      <c r="K23" s="266"/>
      <c r="L23" s="267"/>
      <c r="M23" s="220"/>
      <c r="N23" s="220"/>
    </row>
    <row r="24" spans="1:14" ht="60" customHeight="1">
      <c r="A24" s="302"/>
      <c r="B24" s="227"/>
      <c r="C24" s="253"/>
      <c r="D24" s="233"/>
      <c r="E24" s="274"/>
      <c r="F24" s="239"/>
      <c r="G24" s="263"/>
      <c r="H24" s="248">
        <v>809</v>
      </c>
      <c r="I24" s="249"/>
      <c r="J24" s="249"/>
      <c r="K24" s="249"/>
      <c r="L24" s="250"/>
      <c r="M24" s="221"/>
      <c r="N24" s="221"/>
    </row>
    <row r="25" spans="1:14" ht="20.100000000000001" customHeight="1">
      <c r="A25" s="302"/>
      <c r="B25" s="227"/>
      <c r="C25" s="253"/>
      <c r="D25" s="233"/>
      <c r="E25" s="274"/>
      <c r="F25" s="239"/>
      <c r="G25" s="263"/>
      <c r="H25" s="265" t="s">
        <v>282</v>
      </c>
      <c r="I25" s="266"/>
      <c r="J25" s="266"/>
      <c r="K25" s="266"/>
      <c r="L25" s="267"/>
      <c r="M25" s="221"/>
      <c r="N25" s="221"/>
    </row>
    <row r="26" spans="1:14" ht="60" customHeight="1" thickBot="1">
      <c r="A26" s="302"/>
      <c r="B26" s="228"/>
      <c r="C26" s="272"/>
      <c r="D26" s="234"/>
      <c r="E26" s="275"/>
      <c r="F26" s="240"/>
      <c r="G26" s="276"/>
      <c r="H26" s="244">
        <v>647</v>
      </c>
      <c r="I26" s="245"/>
      <c r="J26" s="245"/>
      <c r="K26" s="245"/>
      <c r="L26" s="246"/>
      <c r="M26" s="222"/>
      <c r="N26" s="222"/>
    </row>
    <row r="27" spans="1:14" ht="20.100000000000001" customHeight="1">
      <c r="A27" s="302"/>
      <c r="B27" s="226" t="s">
        <v>137</v>
      </c>
      <c r="C27" s="271" t="s">
        <v>138</v>
      </c>
      <c r="D27" s="232"/>
      <c r="E27" s="235">
        <v>1700</v>
      </c>
      <c r="F27" s="238">
        <v>15</v>
      </c>
      <c r="G27" s="241" t="s">
        <v>108</v>
      </c>
      <c r="H27" s="265" t="s">
        <v>281</v>
      </c>
      <c r="I27" s="266"/>
      <c r="J27" s="266"/>
      <c r="K27" s="266"/>
      <c r="L27" s="267"/>
      <c r="M27" s="220"/>
      <c r="N27" s="220"/>
    </row>
    <row r="28" spans="1:14" ht="60" customHeight="1">
      <c r="A28" s="302"/>
      <c r="B28" s="227"/>
      <c r="C28" s="253"/>
      <c r="D28" s="233"/>
      <c r="E28" s="236"/>
      <c r="F28" s="239"/>
      <c r="G28" s="242"/>
      <c r="H28" s="248">
        <v>820</v>
      </c>
      <c r="I28" s="249"/>
      <c r="J28" s="249"/>
      <c r="K28" s="249"/>
      <c r="L28" s="250"/>
      <c r="M28" s="221"/>
      <c r="N28" s="221"/>
    </row>
    <row r="29" spans="1:14" ht="20.100000000000001" customHeight="1">
      <c r="A29" s="302"/>
      <c r="B29" s="227"/>
      <c r="C29" s="253"/>
      <c r="D29" s="233"/>
      <c r="E29" s="236"/>
      <c r="F29" s="239"/>
      <c r="G29" s="242"/>
      <c r="H29" s="265" t="s">
        <v>282</v>
      </c>
      <c r="I29" s="266"/>
      <c r="J29" s="266"/>
      <c r="K29" s="266"/>
      <c r="L29" s="267"/>
      <c r="M29" s="221"/>
      <c r="N29" s="221"/>
    </row>
    <row r="30" spans="1:14" ht="60" customHeight="1" thickBot="1">
      <c r="A30" s="302"/>
      <c r="B30" s="228"/>
      <c r="C30" s="272"/>
      <c r="D30" s="234"/>
      <c r="E30" s="237"/>
      <c r="F30" s="240"/>
      <c r="G30" s="243"/>
      <c r="H30" s="244">
        <v>650</v>
      </c>
      <c r="I30" s="245"/>
      <c r="J30" s="245"/>
      <c r="K30" s="245"/>
      <c r="L30" s="246"/>
      <c r="M30" s="222"/>
      <c r="N30" s="222"/>
    </row>
    <row r="31" spans="1:14" ht="20.100000000000001" customHeight="1">
      <c r="A31" s="302"/>
      <c r="B31" s="226" t="s">
        <v>106</v>
      </c>
      <c r="C31" s="229" t="s">
        <v>107</v>
      </c>
      <c r="D31" s="232"/>
      <c r="E31" s="235">
        <v>1700</v>
      </c>
      <c r="F31" s="238">
        <v>15</v>
      </c>
      <c r="G31" s="241" t="s">
        <v>108</v>
      </c>
      <c r="H31" s="223" t="s">
        <v>281</v>
      </c>
      <c r="I31" s="224"/>
      <c r="J31" s="224"/>
      <c r="K31" s="224"/>
      <c r="L31" s="225"/>
      <c r="M31" s="219"/>
      <c r="N31" s="218"/>
    </row>
    <row r="32" spans="1:14" ht="60" customHeight="1">
      <c r="A32" s="302"/>
      <c r="B32" s="227"/>
      <c r="C32" s="230"/>
      <c r="D32" s="233"/>
      <c r="E32" s="236"/>
      <c r="F32" s="239"/>
      <c r="G32" s="242"/>
      <c r="H32" s="223">
        <v>740</v>
      </c>
      <c r="I32" s="224"/>
      <c r="J32" s="224"/>
      <c r="K32" s="224"/>
      <c r="L32" s="225"/>
      <c r="M32" s="219"/>
      <c r="N32" s="218"/>
    </row>
    <row r="33" spans="1:14" ht="20.100000000000001" customHeight="1">
      <c r="A33" s="302"/>
      <c r="B33" s="227"/>
      <c r="C33" s="230"/>
      <c r="D33" s="233"/>
      <c r="E33" s="236"/>
      <c r="F33" s="239"/>
      <c r="G33" s="242"/>
      <c r="H33" s="247" t="s">
        <v>282</v>
      </c>
      <c r="I33" s="247"/>
      <c r="J33" s="247"/>
      <c r="K33" s="247"/>
      <c r="L33" s="247"/>
      <c r="M33" s="219"/>
      <c r="N33" s="218"/>
    </row>
    <row r="34" spans="1:14" ht="60" customHeight="1" thickBot="1">
      <c r="A34" s="302"/>
      <c r="B34" s="228"/>
      <c r="C34" s="231"/>
      <c r="D34" s="234"/>
      <c r="E34" s="237"/>
      <c r="F34" s="240"/>
      <c r="G34" s="243"/>
      <c r="H34" s="244">
        <v>650</v>
      </c>
      <c r="I34" s="245"/>
      <c r="J34" s="245"/>
      <c r="K34" s="245"/>
      <c r="L34" s="246"/>
      <c r="M34" s="219"/>
      <c r="N34" s="218"/>
    </row>
    <row r="35" spans="1:14" ht="20.100000000000001" customHeight="1">
      <c r="A35" s="302"/>
      <c r="B35" s="226" t="s">
        <v>112</v>
      </c>
      <c r="C35" s="229" t="s">
        <v>113</v>
      </c>
      <c r="D35" s="232"/>
      <c r="E35" s="235"/>
      <c r="F35" s="238">
        <v>15</v>
      </c>
      <c r="G35" s="251" t="s">
        <v>233</v>
      </c>
      <c r="H35" s="223" t="s">
        <v>281</v>
      </c>
      <c r="I35" s="224"/>
      <c r="J35" s="224"/>
      <c r="K35" s="224"/>
      <c r="L35" s="225"/>
      <c r="M35" s="219"/>
      <c r="N35" s="218"/>
    </row>
    <row r="36" spans="1:14" ht="60" customHeight="1">
      <c r="A36" s="302"/>
      <c r="B36" s="227"/>
      <c r="C36" s="230"/>
      <c r="D36" s="233"/>
      <c r="E36" s="236"/>
      <c r="F36" s="239"/>
      <c r="G36" s="242"/>
      <c r="H36" s="248">
        <v>1293</v>
      </c>
      <c r="I36" s="249"/>
      <c r="J36" s="249"/>
      <c r="K36" s="249"/>
      <c r="L36" s="250"/>
      <c r="M36" s="219"/>
      <c r="N36" s="218"/>
    </row>
    <row r="37" spans="1:14" ht="20.100000000000001" customHeight="1">
      <c r="A37" s="302"/>
      <c r="B37" s="227"/>
      <c r="C37" s="230"/>
      <c r="D37" s="233"/>
      <c r="E37" s="236"/>
      <c r="F37" s="239"/>
      <c r="G37" s="242"/>
      <c r="H37" s="247" t="s">
        <v>282</v>
      </c>
      <c r="I37" s="247"/>
      <c r="J37" s="247"/>
      <c r="K37" s="247"/>
      <c r="L37" s="247"/>
      <c r="M37" s="219"/>
      <c r="N37" s="218"/>
    </row>
    <row r="38" spans="1:14" ht="60" customHeight="1" thickBot="1">
      <c r="A38" s="302"/>
      <c r="B38" s="228"/>
      <c r="C38" s="231"/>
      <c r="D38" s="234"/>
      <c r="E38" s="237"/>
      <c r="F38" s="240"/>
      <c r="G38" s="243"/>
      <c r="H38" s="244">
        <v>999</v>
      </c>
      <c r="I38" s="245"/>
      <c r="J38" s="245"/>
      <c r="K38" s="245"/>
      <c r="L38" s="246"/>
      <c r="M38" s="219"/>
      <c r="N38" s="218"/>
    </row>
    <row r="39" spans="1:14" ht="20.100000000000001" customHeight="1">
      <c r="A39" s="302"/>
      <c r="B39" s="226" t="s">
        <v>125</v>
      </c>
      <c r="C39" s="271" t="s">
        <v>126</v>
      </c>
      <c r="D39" s="325"/>
      <c r="E39" s="235">
        <v>1000</v>
      </c>
      <c r="F39" s="327">
        <v>40</v>
      </c>
      <c r="G39" s="328" t="s">
        <v>127</v>
      </c>
      <c r="H39" s="223" t="s">
        <v>281</v>
      </c>
      <c r="I39" s="224"/>
      <c r="J39" s="224"/>
      <c r="K39" s="224"/>
      <c r="L39" s="225"/>
      <c r="M39" s="330"/>
      <c r="N39" s="220"/>
    </row>
    <row r="40" spans="1:14" ht="60" customHeight="1">
      <c r="A40" s="302"/>
      <c r="B40" s="227"/>
      <c r="C40" s="253"/>
      <c r="D40" s="326"/>
      <c r="E40" s="236"/>
      <c r="F40" s="260"/>
      <c r="G40" s="329"/>
      <c r="H40" s="248">
        <v>984</v>
      </c>
      <c r="I40" s="249"/>
      <c r="J40" s="249"/>
      <c r="K40" s="249"/>
      <c r="L40" s="250"/>
      <c r="M40" s="331"/>
      <c r="N40" s="221"/>
    </row>
    <row r="41" spans="1:14" ht="20.100000000000001" customHeight="1">
      <c r="A41" s="302"/>
      <c r="B41" s="227"/>
      <c r="C41" s="253"/>
      <c r="D41" s="326"/>
      <c r="E41" s="236"/>
      <c r="F41" s="260"/>
      <c r="G41" s="329"/>
      <c r="H41" s="247" t="s">
        <v>282</v>
      </c>
      <c r="I41" s="247"/>
      <c r="J41" s="247"/>
      <c r="K41" s="247"/>
      <c r="L41" s="247"/>
      <c r="M41" s="331"/>
      <c r="N41" s="221"/>
    </row>
    <row r="42" spans="1:14" ht="60" customHeight="1">
      <c r="A42" s="302"/>
      <c r="B42" s="227"/>
      <c r="C42" s="253"/>
      <c r="D42" s="326"/>
      <c r="E42" s="236"/>
      <c r="F42" s="260"/>
      <c r="G42" s="329"/>
      <c r="H42" s="244">
        <v>800</v>
      </c>
      <c r="I42" s="245"/>
      <c r="J42" s="245"/>
      <c r="K42" s="245"/>
      <c r="L42" s="246"/>
      <c r="M42" s="332"/>
      <c r="N42" s="222"/>
    </row>
    <row r="43" spans="1:14" ht="20.100000000000001" customHeight="1">
      <c r="A43" s="302"/>
      <c r="B43" s="252" t="s">
        <v>122</v>
      </c>
      <c r="C43" s="255" t="s">
        <v>123</v>
      </c>
      <c r="D43" s="256"/>
      <c r="E43" s="257">
        <v>1000</v>
      </c>
      <c r="F43" s="259">
        <v>40</v>
      </c>
      <c r="G43" s="262" t="s">
        <v>124</v>
      </c>
      <c r="H43" s="223" t="s">
        <v>281</v>
      </c>
      <c r="I43" s="224"/>
      <c r="J43" s="224"/>
      <c r="K43" s="224"/>
      <c r="L43" s="225"/>
      <c r="M43" s="220"/>
      <c r="N43" s="220"/>
    </row>
    <row r="44" spans="1:14" ht="60" customHeight="1">
      <c r="A44" s="302"/>
      <c r="B44" s="253"/>
      <c r="C44" s="255"/>
      <c r="D44" s="256"/>
      <c r="E44" s="236"/>
      <c r="F44" s="260"/>
      <c r="G44" s="263"/>
      <c r="H44" s="248">
        <v>984</v>
      </c>
      <c r="I44" s="249"/>
      <c r="J44" s="249"/>
      <c r="K44" s="249"/>
      <c r="L44" s="250"/>
      <c r="M44" s="221"/>
      <c r="N44" s="221"/>
    </row>
    <row r="45" spans="1:14" ht="20.100000000000001" customHeight="1">
      <c r="A45" s="302"/>
      <c r="B45" s="253"/>
      <c r="C45" s="255"/>
      <c r="D45" s="256"/>
      <c r="E45" s="236"/>
      <c r="F45" s="260"/>
      <c r="G45" s="263"/>
      <c r="H45" s="247" t="s">
        <v>282</v>
      </c>
      <c r="I45" s="247"/>
      <c r="J45" s="247"/>
      <c r="K45" s="247"/>
      <c r="L45" s="247"/>
      <c r="M45" s="221"/>
      <c r="N45" s="221"/>
    </row>
    <row r="46" spans="1:14" ht="60" customHeight="1">
      <c r="A46" s="302"/>
      <c r="B46" s="254"/>
      <c r="C46" s="255"/>
      <c r="D46" s="256"/>
      <c r="E46" s="258"/>
      <c r="F46" s="261"/>
      <c r="G46" s="264"/>
      <c r="H46" s="244">
        <v>800</v>
      </c>
      <c r="I46" s="245"/>
      <c r="J46" s="245"/>
      <c r="K46" s="245"/>
      <c r="L46" s="246"/>
      <c r="M46" s="222"/>
      <c r="N46" s="222"/>
    </row>
    <row r="47" spans="1:14" ht="50.1" customHeight="1" thickBot="1">
      <c r="A47" s="302"/>
      <c r="B47" s="313" t="s">
        <v>275</v>
      </c>
      <c r="C47" s="314"/>
      <c r="D47" s="314"/>
      <c r="E47" s="314"/>
      <c r="F47" s="314"/>
      <c r="G47" s="315"/>
      <c r="H47" s="313" t="s">
        <v>66</v>
      </c>
      <c r="I47" s="316"/>
      <c r="J47" s="316"/>
      <c r="K47" s="316"/>
      <c r="L47" s="316"/>
      <c r="M47" s="317"/>
      <c r="N47" s="212">
        <v>44805</v>
      </c>
    </row>
    <row r="48" spans="1:14" ht="23.1" customHeight="1">
      <c r="A48" s="333" t="s">
        <v>7</v>
      </c>
      <c r="B48" s="335" t="s">
        <v>0</v>
      </c>
      <c r="C48" s="337" t="s">
        <v>8</v>
      </c>
      <c r="D48" s="337" t="s">
        <v>1</v>
      </c>
      <c r="E48" s="337" t="s">
        <v>9</v>
      </c>
      <c r="F48" s="337" t="s">
        <v>23</v>
      </c>
      <c r="G48" s="351" t="s">
        <v>22</v>
      </c>
      <c r="H48" s="324" t="s">
        <v>10</v>
      </c>
      <c r="I48" s="353"/>
      <c r="J48" s="353"/>
      <c r="K48" s="353"/>
      <c r="L48" s="354"/>
      <c r="M48" s="347" t="s">
        <v>67</v>
      </c>
      <c r="N48" s="349" t="s">
        <v>42</v>
      </c>
    </row>
    <row r="49" spans="1:14" ht="50.1" customHeight="1" thickBot="1">
      <c r="A49" s="334"/>
      <c r="B49" s="336"/>
      <c r="C49" s="338"/>
      <c r="D49" s="338"/>
      <c r="E49" s="338"/>
      <c r="F49" s="338"/>
      <c r="G49" s="352"/>
      <c r="H49" s="1" t="s">
        <v>46</v>
      </c>
      <c r="I49" s="2" t="s">
        <v>47</v>
      </c>
      <c r="J49" s="2" t="s">
        <v>48</v>
      </c>
      <c r="K49" s="2" t="s">
        <v>49</v>
      </c>
      <c r="L49" s="3" t="s">
        <v>45</v>
      </c>
      <c r="M49" s="348"/>
      <c r="N49" s="350"/>
    </row>
    <row r="50" spans="1:14" ht="42" hidden="1" customHeight="1" thickBot="1">
      <c r="A50" s="24" t="s">
        <v>18</v>
      </c>
      <c r="B50" s="4" t="s">
        <v>19</v>
      </c>
      <c r="C50" s="5" t="s">
        <v>20</v>
      </c>
      <c r="D50" s="6" t="s">
        <v>21</v>
      </c>
      <c r="E50" s="7" t="s">
        <v>13</v>
      </c>
      <c r="F50" s="5" t="s">
        <v>14</v>
      </c>
      <c r="G50" s="8" t="s">
        <v>15</v>
      </c>
      <c r="H50" s="9">
        <v>100</v>
      </c>
      <c r="I50" s="10">
        <v>300</v>
      </c>
      <c r="J50" s="10">
        <v>700</v>
      </c>
      <c r="K50" s="11">
        <v>1000</v>
      </c>
      <c r="L50" s="12" t="s">
        <v>16</v>
      </c>
      <c r="M50" s="13" t="s">
        <v>43</v>
      </c>
      <c r="N50" s="12" t="s">
        <v>17</v>
      </c>
    </row>
    <row r="51" spans="1:14" ht="117" customHeight="1" thickBot="1">
      <c r="A51" s="26" t="s">
        <v>50</v>
      </c>
      <c r="B51" s="206" t="s">
        <v>83</v>
      </c>
      <c r="C51" s="202" t="s">
        <v>288</v>
      </c>
      <c r="D51" s="178"/>
      <c r="E51" s="128">
        <v>1000</v>
      </c>
      <c r="F51" s="14">
        <v>48</v>
      </c>
      <c r="G51" s="188" t="s">
        <v>84</v>
      </c>
      <c r="H51" s="186">
        <f>Sheet3!Q2</f>
        <v>781</v>
      </c>
      <c r="I51" s="142">
        <f>Sheet3!R2</f>
        <v>729</v>
      </c>
      <c r="J51" s="143">
        <f>Sheet3!S2</f>
        <v>708</v>
      </c>
      <c r="K51" s="144">
        <f>Sheet3!T2</f>
        <v>689</v>
      </c>
      <c r="L51" s="145">
        <f>Sheet3!U2</f>
        <v>669</v>
      </c>
      <c r="M51" s="129">
        <v>0</v>
      </c>
      <c r="N51" s="173">
        <f>Sheet3!X2</f>
        <v>0</v>
      </c>
    </row>
    <row r="52" spans="1:14" ht="117" customHeight="1" thickBot="1">
      <c r="A52" s="25" t="s">
        <v>51</v>
      </c>
      <c r="B52" s="206" t="s">
        <v>85</v>
      </c>
      <c r="C52" s="202" t="s">
        <v>274</v>
      </c>
      <c r="D52" s="178"/>
      <c r="E52" s="15">
        <v>1000</v>
      </c>
      <c r="F52" s="15">
        <v>80</v>
      </c>
      <c r="G52" s="189" t="s">
        <v>86</v>
      </c>
      <c r="H52" s="186">
        <f>Sheet3!Q3</f>
        <v>546</v>
      </c>
      <c r="I52" s="142">
        <f>Sheet3!R3</f>
        <v>510</v>
      </c>
      <c r="J52" s="143">
        <f>Sheet3!S3</f>
        <v>496</v>
      </c>
      <c r="K52" s="144">
        <f>Sheet3!T3</f>
        <v>482</v>
      </c>
      <c r="L52" s="145">
        <f>Sheet3!U3</f>
        <v>468</v>
      </c>
      <c r="M52" s="129">
        <v>0</v>
      </c>
      <c r="N52" s="173">
        <f>Sheet3!X3</f>
        <v>0</v>
      </c>
    </row>
    <row r="53" spans="1:14" ht="117" customHeight="1" thickBot="1">
      <c r="A53" s="25" t="s">
        <v>52</v>
      </c>
      <c r="B53" s="206" t="s">
        <v>90</v>
      </c>
      <c r="C53" s="202" t="s">
        <v>91</v>
      </c>
      <c r="D53" s="178"/>
      <c r="E53" s="128">
        <v>700</v>
      </c>
      <c r="F53" s="14">
        <v>45</v>
      </c>
      <c r="G53" s="188" t="s">
        <v>92</v>
      </c>
      <c r="H53" s="186">
        <f>Sheet3!Q5</f>
        <v>828</v>
      </c>
      <c r="I53" s="142">
        <f>Sheet3!R5</f>
        <v>772</v>
      </c>
      <c r="J53" s="143">
        <f>Sheet3!S5</f>
        <v>752</v>
      </c>
      <c r="K53" s="144">
        <f>Sheet3!T5</f>
        <v>730</v>
      </c>
      <c r="L53" s="145">
        <f>Sheet3!U5</f>
        <v>709</v>
      </c>
      <c r="M53" s="129">
        <v>0</v>
      </c>
      <c r="N53" s="173">
        <f>Sheet3!X5</f>
        <v>0</v>
      </c>
    </row>
    <row r="54" spans="1:14" ht="117" customHeight="1" thickBot="1">
      <c r="A54" s="25" t="s">
        <v>53</v>
      </c>
      <c r="B54" s="206" t="s">
        <v>93</v>
      </c>
      <c r="C54" s="202" t="s">
        <v>285</v>
      </c>
      <c r="D54" s="178"/>
      <c r="E54" s="128">
        <v>1000</v>
      </c>
      <c r="F54" s="14">
        <v>40</v>
      </c>
      <c r="G54" s="188" t="s">
        <v>5</v>
      </c>
      <c r="H54" s="186">
        <f>Sheet3!Q6</f>
        <v>756</v>
      </c>
      <c r="I54" s="142">
        <f>Sheet3!R6</f>
        <v>706</v>
      </c>
      <c r="J54" s="143">
        <f>Sheet3!S6</f>
        <v>686</v>
      </c>
      <c r="K54" s="144">
        <f>Sheet3!T6</f>
        <v>667</v>
      </c>
      <c r="L54" s="145">
        <f>Sheet3!U6</f>
        <v>647</v>
      </c>
      <c r="M54" s="129">
        <v>0</v>
      </c>
      <c r="N54" s="173">
        <f>Sheet3!X6</f>
        <v>0</v>
      </c>
    </row>
    <row r="55" spans="1:14" ht="117" customHeight="1" thickBot="1">
      <c r="A55" s="25" t="s">
        <v>54</v>
      </c>
      <c r="B55" s="207" t="s">
        <v>94</v>
      </c>
      <c r="C55" s="203" t="s">
        <v>279</v>
      </c>
      <c r="D55" s="180"/>
      <c r="E55" s="181">
        <v>1000</v>
      </c>
      <c r="F55" s="16">
        <v>50</v>
      </c>
      <c r="G55" s="190" t="s">
        <v>95</v>
      </c>
      <c r="H55" s="187">
        <f>Sheet3!Q7</f>
        <v>765</v>
      </c>
      <c r="I55" s="146">
        <f>Sheet3!R7</f>
        <v>715</v>
      </c>
      <c r="J55" s="147">
        <f>Sheet3!S7</f>
        <v>695</v>
      </c>
      <c r="K55" s="148">
        <f>Sheet3!T7</f>
        <v>675</v>
      </c>
      <c r="L55" s="149">
        <f>Sheet3!U7</f>
        <v>655</v>
      </c>
      <c r="M55" s="130">
        <v>0</v>
      </c>
      <c r="N55" s="174">
        <f>Sheet3!X7</f>
        <v>0</v>
      </c>
    </row>
    <row r="56" spans="1:14" ht="117" customHeight="1" thickBot="1">
      <c r="A56" s="25" t="s">
        <v>55</v>
      </c>
      <c r="B56" s="206" t="s">
        <v>96</v>
      </c>
      <c r="C56" s="202" t="s">
        <v>266</v>
      </c>
      <c r="D56" s="178"/>
      <c r="E56" s="179">
        <v>1000</v>
      </c>
      <c r="F56" s="15">
        <v>48</v>
      </c>
      <c r="G56" s="189" t="s">
        <v>97</v>
      </c>
      <c r="H56" s="186">
        <f>Sheet3!Q8</f>
        <v>671</v>
      </c>
      <c r="I56" s="142">
        <f>Sheet3!R8</f>
        <v>626</v>
      </c>
      <c r="J56" s="143">
        <f>Sheet3!S8</f>
        <v>609</v>
      </c>
      <c r="K56" s="144">
        <f>Sheet3!T8</f>
        <v>592</v>
      </c>
      <c r="L56" s="145">
        <f>Sheet3!U8</f>
        <v>575</v>
      </c>
      <c r="M56" s="129">
        <v>0</v>
      </c>
      <c r="N56" s="173">
        <f>Sheet3!X8</f>
        <v>0</v>
      </c>
    </row>
    <row r="57" spans="1:14" ht="117" customHeight="1" thickBot="1">
      <c r="A57" s="25" t="s">
        <v>56</v>
      </c>
      <c r="B57" s="207" t="s">
        <v>101</v>
      </c>
      <c r="C57" s="203" t="s">
        <v>276</v>
      </c>
      <c r="D57" s="180"/>
      <c r="E57" s="182">
        <v>1000</v>
      </c>
      <c r="F57" s="18">
        <v>48</v>
      </c>
      <c r="G57" s="191" t="s">
        <v>102</v>
      </c>
      <c r="H57" s="187">
        <f>Sheet3!Q10</f>
        <v>716</v>
      </c>
      <c r="I57" s="146">
        <f>Sheet3!R10</f>
        <v>668</v>
      </c>
      <c r="J57" s="147">
        <f>Sheet3!S10</f>
        <v>650</v>
      </c>
      <c r="K57" s="148">
        <f>Sheet3!T10</f>
        <v>632</v>
      </c>
      <c r="L57" s="149">
        <f>Sheet3!U10</f>
        <v>613</v>
      </c>
      <c r="M57" s="130">
        <v>0</v>
      </c>
      <c r="N57" s="174">
        <f>Sheet3!X10</f>
        <v>0</v>
      </c>
    </row>
    <row r="58" spans="1:14" ht="117" customHeight="1" thickBot="1">
      <c r="A58" s="25" t="s">
        <v>57</v>
      </c>
      <c r="B58" s="206" t="s">
        <v>103</v>
      </c>
      <c r="C58" s="202" t="s">
        <v>286</v>
      </c>
      <c r="D58" s="178"/>
      <c r="E58" s="179">
        <v>1000</v>
      </c>
      <c r="F58" s="17">
        <v>48</v>
      </c>
      <c r="G58" s="192" t="s">
        <v>102</v>
      </c>
      <c r="H58" s="186">
        <f>Sheet3!Q11</f>
        <v>716</v>
      </c>
      <c r="I58" s="142">
        <f>Sheet3!R11</f>
        <v>668</v>
      </c>
      <c r="J58" s="143">
        <f>Sheet3!S11</f>
        <v>650</v>
      </c>
      <c r="K58" s="144">
        <f>Sheet3!T11</f>
        <v>632</v>
      </c>
      <c r="L58" s="145">
        <f>Sheet3!U11</f>
        <v>613</v>
      </c>
      <c r="M58" s="129">
        <v>0</v>
      </c>
      <c r="N58" s="173">
        <f>Sheet3!X11</f>
        <v>0</v>
      </c>
    </row>
    <row r="59" spans="1:14" ht="117" customHeight="1" thickBot="1">
      <c r="A59" s="25" t="s">
        <v>58</v>
      </c>
      <c r="B59" s="206" t="s">
        <v>104</v>
      </c>
      <c r="C59" s="202" t="s">
        <v>267</v>
      </c>
      <c r="D59" s="178"/>
      <c r="E59" s="128">
        <v>1700</v>
      </c>
      <c r="F59" s="14">
        <v>15</v>
      </c>
      <c r="G59" s="188" t="s">
        <v>105</v>
      </c>
      <c r="H59" s="186">
        <f>Sheet3!Q13</f>
        <v>727</v>
      </c>
      <c r="I59" s="142">
        <f>Sheet3!R13</f>
        <v>679</v>
      </c>
      <c r="J59" s="143">
        <f>Sheet3!S13</f>
        <v>660</v>
      </c>
      <c r="K59" s="144">
        <f>Sheet3!T13</f>
        <v>642</v>
      </c>
      <c r="L59" s="145">
        <f>Sheet3!U13</f>
        <v>623</v>
      </c>
      <c r="M59" s="129">
        <v>0</v>
      </c>
      <c r="N59" s="173">
        <f>Sheet3!X13</f>
        <v>0</v>
      </c>
    </row>
    <row r="60" spans="1:14" ht="117" customHeight="1" thickBot="1">
      <c r="A60" s="25" t="s">
        <v>59</v>
      </c>
      <c r="B60" s="206" t="s">
        <v>109</v>
      </c>
      <c r="C60" s="202" t="s">
        <v>283</v>
      </c>
      <c r="D60" s="183"/>
      <c r="E60" s="128">
        <v>1700</v>
      </c>
      <c r="F60" s="14">
        <v>15</v>
      </c>
      <c r="G60" s="188" t="s">
        <v>108</v>
      </c>
      <c r="H60" s="186">
        <f>Sheet3!Q15</f>
        <v>686</v>
      </c>
      <c r="I60" s="142">
        <f>Sheet3!R15</f>
        <v>640</v>
      </c>
      <c r="J60" s="143">
        <f>Sheet3!S15</f>
        <v>623</v>
      </c>
      <c r="K60" s="144">
        <f>Sheet3!T15</f>
        <v>605</v>
      </c>
      <c r="L60" s="145">
        <f>Sheet3!U15</f>
        <v>588</v>
      </c>
      <c r="M60" s="129">
        <v>0</v>
      </c>
      <c r="N60" s="173">
        <f>Sheet3!X15</f>
        <v>0</v>
      </c>
    </row>
    <row r="61" spans="1:14" ht="117" customHeight="1" thickBot="1">
      <c r="A61" s="25" t="s">
        <v>60</v>
      </c>
      <c r="B61" s="206" t="s">
        <v>110</v>
      </c>
      <c r="C61" s="202" t="s">
        <v>111</v>
      </c>
      <c r="D61" s="184"/>
      <c r="E61" s="128"/>
      <c r="F61" s="14">
        <v>40</v>
      </c>
      <c r="G61" s="188" t="s">
        <v>232</v>
      </c>
      <c r="H61" s="186">
        <f>Sheet3!Q16</f>
        <v>830</v>
      </c>
      <c r="I61" s="142">
        <f>Sheet3!R16</f>
        <v>775</v>
      </c>
      <c r="J61" s="143">
        <f>Sheet3!S16</f>
        <v>753</v>
      </c>
      <c r="K61" s="144">
        <f>Sheet3!T16</f>
        <v>733</v>
      </c>
      <c r="L61" s="145">
        <f>Sheet3!U16</f>
        <v>711</v>
      </c>
      <c r="M61" s="129">
        <v>0</v>
      </c>
      <c r="N61" s="173">
        <f>Sheet3!X16</f>
        <v>0</v>
      </c>
    </row>
    <row r="62" spans="1:14" ht="117" customHeight="1" thickBot="1">
      <c r="A62" s="25" t="s">
        <v>61</v>
      </c>
      <c r="B62" s="206" t="s">
        <v>114</v>
      </c>
      <c r="C62" s="202" t="s">
        <v>268</v>
      </c>
      <c r="D62" s="184"/>
      <c r="E62" s="179">
        <v>1000</v>
      </c>
      <c r="F62" s="15">
        <v>48</v>
      </c>
      <c r="G62" s="189" t="s">
        <v>3</v>
      </c>
      <c r="H62" s="186">
        <f>Sheet3!Q18</f>
        <v>859</v>
      </c>
      <c r="I62" s="142">
        <f>Sheet3!R18</f>
        <v>802</v>
      </c>
      <c r="J62" s="143">
        <f>Sheet3!S18</f>
        <v>779</v>
      </c>
      <c r="K62" s="144">
        <f>Sheet3!T18</f>
        <v>758</v>
      </c>
      <c r="L62" s="145">
        <f>Sheet3!U18</f>
        <v>735</v>
      </c>
      <c r="M62" s="129">
        <v>0</v>
      </c>
      <c r="N62" s="173">
        <f>Sheet3!X18</f>
        <v>0</v>
      </c>
    </row>
    <row r="63" spans="1:14" ht="117" customHeight="1" thickBot="1">
      <c r="A63" s="25" t="s">
        <v>62</v>
      </c>
      <c r="B63" s="206" t="s">
        <v>115</v>
      </c>
      <c r="C63" s="202" t="s">
        <v>238</v>
      </c>
      <c r="D63" s="178"/>
      <c r="E63" s="128">
        <v>1700</v>
      </c>
      <c r="F63" s="14">
        <v>60</v>
      </c>
      <c r="G63" s="188" t="s">
        <v>116</v>
      </c>
      <c r="H63" s="186">
        <f>Sheet3!Q19</f>
        <v>764</v>
      </c>
      <c r="I63" s="142">
        <f>Sheet3!R19</f>
        <v>714</v>
      </c>
      <c r="J63" s="143">
        <f>Sheet3!S19</f>
        <v>694</v>
      </c>
      <c r="K63" s="144">
        <f>Sheet3!T19</f>
        <v>674</v>
      </c>
      <c r="L63" s="145">
        <f>Sheet3!U19</f>
        <v>654</v>
      </c>
      <c r="M63" s="129">
        <v>0</v>
      </c>
      <c r="N63" s="173">
        <f>Sheet3!X19</f>
        <v>0</v>
      </c>
    </row>
    <row r="64" spans="1:14" ht="117" customHeight="1" thickBot="1">
      <c r="A64" s="25" t="s">
        <v>63</v>
      </c>
      <c r="B64" s="206" t="s">
        <v>117</v>
      </c>
      <c r="C64" s="202" t="s">
        <v>277</v>
      </c>
      <c r="D64" s="178"/>
      <c r="E64" s="128">
        <v>2000</v>
      </c>
      <c r="F64" s="14">
        <v>44</v>
      </c>
      <c r="G64" s="188" t="s">
        <v>118</v>
      </c>
      <c r="H64" s="186">
        <f>Sheet3!Q20</f>
        <v>878</v>
      </c>
      <c r="I64" s="142">
        <f>Sheet3!R20</f>
        <v>820</v>
      </c>
      <c r="J64" s="143">
        <f>Sheet3!S20</f>
        <v>797</v>
      </c>
      <c r="K64" s="144">
        <f>Sheet3!T20</f>
        <v>775</v>
      </c>
      <c r="L64" s="145">
        <f>Sheet3!U20</f>
        <v>752</v>
      </c>
      <c r="M64" s="129">
        <v>0</v>
      </c>
      <c r="N64" s="173">
        <f>Sheet3!X20</f>
        <v>0</v>
      </c>
    </row>
    <row r="65" spans="1:14" ht="117" customHeight="1" thickBot="1">
      <c r="A65" s="25" t="s">
        <v>65</v>
      </c>
      <c r="B65" s="208" t="s">
        <v>129</v>
      </c>
      <c r="C65" s="204" t="s">
        <v>284</v>
      </c>
      <c r="D65" s="185"/>
      <c r="E65" s="128">
        <v>1000</v>
      </c>
      <c r="F65" s="15">
        <v>40</v>
      </c>
      <c r="G65" s="189" t="s">
        <v>130</v>
      </c>
      <c r="H65" s="186">
        <f>Sheet3!Q25</f>
        <v>875</v>
      </c>
      <c r="I65" s="142">
        <f>Sheet3!R25</f>
        <v>816</v>
      </c>
      <c r="J65" s="143">
        <f>Sheet3!S25</f>
        <v>794</v>
      </c>
      <c r="K65" s="144">
        <f>Sheet3!T25</f>
        <v>771</v>
      </c>
      <c r="L65" s="145">
        <f>Sheet3!U25</f>
        <v>749</v>
      </c>
      <c r="M65" s="129">
        <v>0</v>
      </c>
      <c r="N65" s="173">
        <f>Sheet3!X25</f>
        <v>0</v>
      </c>
    </row>
    <row r="66" spans="1:14" ht="117" customHeight="1" thickBot="1">
      <c r="A66" s="40" t="s">
        <v>128</v>
      </c>
      <c r="B66" s="208" t="s">
        <v>131</v>
      </c>
      <c r="C66" s="204" t="s">
        <v>269</v>
      </c>
      <c r="D66" s="185"/>
      <c r="E66" s="128">
        <v>1000</v>
      </c>
      <c r="F66" s="15">
        <v>50</v>
      </c>
      <c r="G66" s="189" t="s">
        <v>132</v>
      </c>
      <c r="H66" s="186">
        <f>Sheet3!Q26</f>
        <v>788</v>
      </c>
      <c r="I66" s="142">
        <f>Sheet3!R26</f>
        <v>734</v>
      </c>
      <c r="J66" s="143">
        <f>Sheet3!S26</f>
        <v>715</v>
      </c>
      <c r="K66" s="144">
        <f>Sheet3!T26</f>
        <v>694</v>
      </c>
      <c r="L66" s="145">
        <f>Sheet3!U26</f>
        <v>674</v>
      </c>
      <c r="M66" s="129">
        <v>0</v>
      </c>
      <c r="N66" s="173">
        <f>Sheet3!X26</f>
        <v>0</v>
      </c>
    </row>
    <row r="67" spans="1:14" ht="117" customHeight="1" thickBot="1">
      <c r="A67" s="40" t="s">
        <v>134</v>
      </c>
      <c r="B67" s="208" t="s">
        <v>139</v>
      </c>
      <c r="C67" s="204" t="s">
        <v>237</v>
      </c>
      <c r="D67" s="185"/>
      <c r="E67" s="128">
        <v>2000</v>
      </c>
      <c r="F67" s="15">
        <v>50</v>
      </c>
      <c r="G67" s="189" t="s">
        <v>140</v>
      </c>
      <c r="H67" s="186">
        <f>Sheet3!Q29</f>
        <v>1000</v>
      </c>
      <c r="I67" s="142">
        <f>Sheet3!R29</f>
        <v>933</v>
      </c>
      <c r="J67" s="143">
        <f>Sheet3!S29</f>
        <v>907</v>
      </c>
      <c r="K67" s="144">
        <f>Sheet3!T29</f>
        <v>882</v>
      </c>
      <c r="L67" s="145">
        <f>Sheet3!U29</f>
        <v>856</v>
      </c>
      <c r="M67" s="129">
        <v>0</v>
      </c>
      <c r="N67" s="173">
        <f>Sheet3!X29</f>
        <v>0</v>
      </c>
    </row>
    <row r="68" spans="1:14" ht="114.95" customHeight="1" thickBot="1">
      <c r="A68" s="27" t="s">
        <v>64</v>
      </c>
      <c r="B68" s="209" t="s">
        <v>2</v>
      </c>
      <c r="C68" s="205" t="s">
        <v>278</v>
      </c>
      <c r="D68" s="193"/>
      <c r="E68" s="194">
        <v>700</v>
      </c>
      <c r="F68" s="194">
        <v>40</v>
      </c>
      <c r="G68" s="195" t="s">
        <v>3</v>
      </c>
      <c r="H68" s="187">
        <f>Sheet3!Q30</f>
        <v>867</v>
      </c>
      <c r="I68" s="146">
        <f>Sheet3!R30</f>
        <v>809</v>
      </c>
      <c r="J68" s="147">
        <f>Sheet3!S30</f>
        <v>787</v>
      </c>
      <c r="K68" s="148">
        <f>Sheet3!T30</f>
        <v>764</v>
      </c>
      <c r="L68" s="149">
        <f>Sheet3!U30</f>
        <v>743</v>
      </c>
      <c r="M68" s="131">
        <v>0</v>
      </c>
      <c r="N68" s="174">
        <f>Sheet3!X30</f>
        <v>0</v>
      </c>
    </row>
    <row r="69" spans="1:14" ht="36" customHeight="1" thickBot="1">
      <c r="B69" s="343" t="s">
        <v>236</v>
      </c>
      <c r="C69" s="344"/>
      <c r="D69" s="344"/>
      <c r="E69" s="344"/>
      <c r="F69" s="344"/>
      <c r="G69" s="344"/>
      <c r="H69" s="345"/>
      <c r="I69" s="345"/>
      <c r="J69" s="345"/>
      <c r="K69" s="346"/>
      <c r="L69" s="19" t="s">
        <v>44</v>
      </c>
      <c r="M69" s="20">
        <f>SUM(M51:M68)</f>
        <v>0</v>
      </c>
      <c r="N69" s="175">
        <f>SUM(N51:N68)</f>
        <v>0</v>
      </c>
    </row>
    <row r="70" spans="1:14" ht="50.1" customHeight="1" thickBot="1">
      <c r="B70" s="339" t="s">
        <v>11</v>
      </c>
      <c r="C70" s="340"/>
      <c r="D70" s="340"/>
      <c r="E70" s="340"/>
      <c r="F70" s="340"/>
      <c r="G70" s="340"/>
      <c r="H70" s="340"/>
      <c r="I70" s="340"/>
      <c r="J70" s="340"/>
      <c r="K70" s="340"/>
      <c r="L70" s="340"/>
      <c r="M70" s="341"/>
      <c r="N70" s="342"/>
    </row>
    <row r="72" spans="1:14">
      <c r="F72" s="22"/>
      <c r="G72" s="23"/>
      <c r="L72"/>
    </row>
  </sheetData>
  <sheetProtection algorithmName="SHA-512" hashValue="bLt9XsjTSKqdW+dviTq/6F887CEv9mrToFPYzdAIX794hbnT7cKrDrh7et95LiC5tSj5Vnt0+JFUds72ULwEvA==" saltValue="EAPf473Vsip0MyeDZ/I8/w==" spinCount="100000" sheet="1" objects="1" scenarios="1"/>
  <mergeCells count="143">
    <mergeCell ref="A48:A49"/>
    <mergeCell ref="B48:B49"/>
    <mergeCell ref="C48:C49"/>
    <mergeCell ref="D48:D49"/>
    <mergeCell ref="E48:E49"/>
    <mergeCell ref="B70:N70"/>
    <mergeCell ref="B69:K69"/>
    <mergeCell ref="M48:M49"/>
    <mergeCell ref="N48:N49"/>
    <mergeCell ref="F48:F49"/>
    <mergeCell ref="G48:G49"/>
    <mergeCell ref="H48:L48"/>
    <mergeCell ref="A1:A47"/>
    <mergeCell ref="B1:C2"/>
    <mergeCell ref="M1:N1"/>
    <mergeCell ref="B3:N3"/>
    <mergeCell ref="D1:L1"/>
    <mergeCell ref="B47:G47"/>
    <mergeCell ref="H47:M47"/>
    <mergeCell ref="B4:N4"/>
    <mergeCell ref="H5:L5"/>
    <mergeCell ref="B39:B42"/>
    <mergeCell ref="C39:C42"/>
    <mergeCell ref="D39:D42"/>
    <mergeCell ref="E39:E42"/>
    <mergeCell ref="F39:F42"/>
    <mergeCell ref="G39:G42"/>
    <mergeCell ref="H41:L41"/>
    <mergeCell ref="M39:M42"/>
    <mergeCell ref="N39:N42"/>
    <mergeCell ref="H39:L39"/>
    <mergeCell ref="B11:B14"/>
    <mergeCell ref="C11:C14"/>
    <mergeCell ref="D11:D14"/>
    <mergeCell ref="E11:E14"/>
    <mergeCell ref="F11:F14"/>
    <mergeCell ref="N7:N10"/>
    <mergeCell ref="B5:B6"/>
    <mergeCell ref="C5:C6"/>
    <mergeCell ref="D5:D6"/>
    <mergeCell ref="E5:E6"/>
    <mergeCell ref="F5:F6"/>
    <mergeCell ref="G5:G6"/>
    <mergeCell ref="G7:G10"/>
    <mergeCell ref="C7:C10"/>
    <mergeCell ref="B7:B10"/>
    <mergeCell ref="E7:E10"/>
    <mergeCell ref="F7:F10"/>
    <mergeCell ref="M7:M10"/>
    <mergeCell ref="H7:L7"/>
    <mergeCell ref="H8:L8"/>
    <mergeCell ref="H9:L9"/>
    <mergeCell ref="H10:L10"/>
    <mergeCell ref="D7:D10"/>
    <mergeCell ref="H28:L28"/>
    <mergeCell ref="H30:L30"/>
    <mergeCell ref="B19:B22"/>
    <mergeCell ref="C19:C22"/>
    <mergeCell ref="D19:D22"/>
    <mergeCell ref="E19:E22"/>
    <mergeCell ref="F19:F22"/>
    <mergeCell ref="G15:G18"/>
    <mergeCell ref="H16:L16"/>
    <mergeCell ref="H18:L18"/>
    <mergeCell ref="H19:L19"/>
    <mergeCell ref="H21:L21"/>
    <mergeCell ref="G19:G22"/>
    <mergeCell ref="H20:L20"/>
    <mergeCell ref="H22:L22"/>
    <mergeCell ref="B15:B18"/>
    <mergeCell ref="C15:C18"/>
    <mergeCell ref="D15:D18"/>
    <mergeCell ref="E15:E18"/>
    <mergeCell ref="F15:F18"/>
    <mergeCell ref="H15:L15"/>
    <mergeCell ref="H17:L17"/>
    <mergeCell ref="M19:M22"/>
    <mergeCell ref="N19:N22"/>
    <mergeCell ref="M23:M26"/>
    <mergeCell ref="N23:N26"/>
    <mergeCell ref="M27:M30"/>
    <mergeCell ref="N27:N30"/>
    <mergeCell ref="B27:B30"/>
    <mergeCell ref="C27:C30"/>
    <mergeCell ref="D27:D30"/>
    <mergeCell ref="E27:E30"/>
    <mergeCell ref="F27:F30"/>
    <mergeCell ref="H25:L25"/>
    <mergeCell ref="H24:L24"/>
    <mergeCell ref="B23:B26"/>
    <mergeCell ref="C23:C26"/>
    <mergeCell ref="D23:D26"/>
    <mergeCell ref="E23:E26"/>
    <mergeCell ref="F23:F26"/>
    <mergeCell ref="G23:G26"/>
    <mergeCell ref="H26:L26"/>
    <mergeCell ref="H27:L27"/>
    <mergeCell ref="H29:L29"/>
    <mergeCell ref="H23:L23"/>
    <mergeCell ref="G27:G30"/>
    <mergeCell ref="G11:G14"/>
    <mergeCell ref="H11:L11"/>
    <mergeCell ref="H13:L13"/>
    <mergeCell ref="H12:L12"/>
    <mergeCell ref="H14:L14"/>
    <mergeCell ref="M11:M14"/>
    <mergeCell ref="N11:N14"/>
    <mergeCell ref="M15:M18"/>
    <mergeCell ref="N15:N18"/>
    <mergeCell ref="D43:D46"/>
    <mergeCell ref="E43:E46"/>
    <mergeCell ref="F43:F46"/>
    <mergeCell ref="G43:G46"/>
    <mergeCell ref="H43:L43"/>
    <mergeCell ref="H44:L44"/>
    <mergeCell ref="H45:L45"/>
    <mergeCell ref="H46:L46"/>
    <mergeCell ref="H40:L40"/>
    <mergeCell ref="H42:L42"/>
    <mergeCell ref="N43:N46"/>
    <mergeCell ref="M43:M46"/>
    <mergeCell ref="H32:L32"/>
    <mergeCell ref="B31:B34"/>
    <mergeCell ref="C31:C34"/>
    <mergeCell ref="D31:D34"/>
    <mergeCell ref="E31:E34"/>
    <mergeCell ref="F31:F34"/>
    <mergeCell ref="G31:G34"/>
    <mergeCell ref="H34:L34"/>
    <mergeCell ref="H31:L31"/>
    <mergeCell ref="H33:L33"/>
    <mergeCell ref="H35:L35"/>
    <mergeCell ref="H36:L36"/>
    <mergeCell ref="H37:L37"/>
    <mergeCell ref="H38:L38"/>
    <mergeCell ref="B35:B38"/>
    <mergeCell ref="C35:C38"/>
    <mergeCell ref="D35:D38"/>
    <mergeCell ref="E35:E38"/>
    <mergeCell ref="F35:F38"/>
    <mergeCell ref="G35:G38"/>
    <mergeCell ref="B43:B46"/>
    <mergeCell ref="C43:C46"/>
  </mergeCells>
  <hyperlinks>
    <hyperlink ref="M2" r:id="rId1"/>
    <hyperlink ref="N2" r:id="rId2"/>
  </hyperlinks>
  <pageMargins left="0" right="0" top="0" bottom="0" header="0" footer="0"/>
  <pageSetup paperSize="9" scale="57" fitToHeight="0" orientation="portrait" r:id="rId3"/>
  <rowBreaks count="1" manualBreakCount="1">
    <brk id="58" min="1" max="13" man="1"/>
  </rowBreak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1"/>
  <sheetViews>
    <sheetView workbookViewId="0">
      <selection activeCell="D13" sqref="D13"/>
    </sheetView>
  </sheetViews>
  <sheetFormatPr defaultColWidth="11.42578125" defaultRowHeight="15"/>
  <cols>
    <col min="1" max="1" width="6" bestFit="1" customWidth="1"/>
    <col min="2" max="2" width="4.42578125" customWidth="1"/>
  </cols>
  <sheetData>
    <row r="1" spans="1:2" ht="15.75" thickBot="1">
      <c r="A1" s="122" t="s">
        <v>217</v>
      </c>
      <c r="B1" s="123">
        <v>11</v>
      </c>
    </row>
  </sheetData>
  <pageMargins left="0.7" right="0.7" top="0.75" bottom="0.75" header="0.3" footer="0.3"/>
  <pageSetup paperSize="9"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T41"/>
  <sheetViews>
    <sheetView workbookViewId="0">
      <selection sqref="A1:XFD1048576"/>
    </sheetView>
  </sheetViews>
  <sheetFormatPr defaultColWidth="11" defaultRowHeight="15.75"/>
  <cols>
    <col min="1" max="1" width="3.28515625" style="41" customWidth="1"/>
    <col min="2" max="3" width="12.140625" style="42" customWidth="1"/>
    <col min="4" max="4" width="10.85546875" style="43" customWidth="1"/>
    <col min="5" max="5" width="25.7109375" style="47" customWidth="1"/>
    <col min="6" max="6" width="23.28515625" style="51" customWidth="1"/>
    <col min="7" max="7" width="14" style="46" customWidth="1"/>
    <col min="8" max="8" width="14.7109375" style="47" customWidth="1"/>
    <col min="9" max="9" width="12" style="47" customWidth="1"/>
    <col min="10" max="10" width="12.140625" style="47" customWidth="1"/>
    <col min="11" max="11" width="15.140625" style="47" customWidth="1"/>
    <col min="12" max="12" width="10.85546875" style="47" customWidth="1"/>
    <col min="13" max="13" width="10.140625" style="43" customWidth="1"/>
    <col min="14" max="14" width="9.42578125" style="47" customWidth="1"/>
    <col min="15" max="15" width="13.28515625" style="47" customWidth="1"/>
    <col min="16" max="16" width="27.42578125" style="48" customWidth="1"/>
    <col min="17" max="17" width="14.7109375" style="48" bestFit="1" customWidth="1"/>
    <col min="18" max="18" width="17.7109375" style="47" customWidth="1"/>
    <col min="19" max="19" width="10.140625" style="47" customWidth="1"/>
    <col min="20" max="242" width="11" style="49"/>
    <col min="243" max="243" width="3.28515625" style="49" customWidth="1"/>
    <col min="244" max="244" width="11.140625" style="49" bestFit="1" customWidth="1"/>
    <col min="245" max="245" width="5.85546875" style="49" customWidth="1"/>
    <col min="246" max="246" width="16.85546875" style="49" customWidth="1"/>
    <col min="247" max="247" width="26" style="49" customWidth="1"/>
    <col min="248" max="248" width="11.42578125" style="49" customWidth="1"/>
    <col min="249" max="249" width="4.42578125" style="49" customWidth="1"/>
    <col min="250" max="250" width="6.28515625" style="49" customWidth="1"/>
    <col min="251" max="251" width="10" style="49" customWidth="1"/>
    <col min="252" max="252" width="14.140625" style="49" customWidth="1"/>
    <col min="253" max="253" width="10.140625" style="49" customWidth="1"/>
    <col min="254" max="254" width="18.42578125" style="49" customWidth="1"/>
    <col min="255" max="257" width="12" style="49" customWidth="1"/>
    <col min="258" max="258" width="14.85546875" style="49" customWidth="1"/>
    <col min="259" max="261" width="11" style="49"/>
    <col min="262" max="262" width="19.7109375" style="49" customWidth="1"/>
    <col min="263" max="498" width="11" style="49"/>
    <col min="499" max="499" width="3.28515625" style="49" customWidth="1"/>
    <col min="500" max="500" width="11.140625" style="49" bestFit="1" customWidth="1"/>
    <col min="501" max="501" width="5.85546875" style="49" customWidth="1"/>
    <col min="502" max="502" width="16.85546875" style="49" customWidth="1"/>
    <col min="503" max="503" width="26" style="49" customWidth="1"/>
    <col min="504" max="504" width="11.42578125" style="49" customWidth="1"/>
    <col min="505" max="505" width="4.42578125" style="49" customWidth="1"/>
    <col min="506" max="506" width="6.28515625" style="49" customWidth="1"/>
    <col min="507" max="507" width="10" style="49" customWidth="1"/>
    <col min="508" max="508" width="14.140625" style="49" customWidth="1"/>
    <col min="509" max="509" width="10.140625" style="49" customWidth="1"/>
    <col min="510" max="510" width="18.42578125" style="49" customWidth="1"/>
    <col min="511" max="513" width="12" style="49" customWidth="1"/>
    <col min="514" max="514" width="14.85546875" style="49" customWidth="1"/>
    <col min="515" max="517" width="11" style="49"/>
    <col min="518" max="518" width="19.7109375" style="49" customWidth="1"/>
    <col min="519" max="754" width="11" style="49"/>
    <col min="755" max="755" width="3.28515625" style="49" customWidth="1"/>
    <col min="756" max="756" width="11.140625" style="49" bestFit="1" customWidth="1"/>
    <col min="757" max="757" width="5.85546875" style="49" customWidth="1"/>
    <col min="758" max="758" width="16.85546875" style="49" customWidth="1"/>
    <col min="759" max="759" width="26" style="49" customWidth="1"/>
    <col min="760" max="760" width="11.42578125" style="49" customWidth="1"/>
    <col min="761" max="761" width="4.42578125" style="49" customWidth="1"/>
    <col min="762" max="762" width="6.28515625" style="49" customWidth="1"/>
    <col min="763" max="763" width="10" style="49" customWidth="1"/>
    <col min="764" max="764" width="14.140625" style="49" customWidth="1"/>
    <col min="765" max="765" width="10.140625" style="49" customWidth="1"/>
    <col min="766" max="766" width="18.42578125" style="49" customWidth="1"/>
    <col min="767" max="769" width="12" style="49" customWidth="1"/>
    <col min="770" max="770" width="14.85546875" style="49" customWidth="1"/>
    <col min="771" max="773" width="11" style="49"/>
    <col min="774" max="774" width="19.7109375" style="49" customWidth="1"/>
    <col min="775" max="1010" width="11" style="49"/>
    <col min="1011" max="1011" width="3.28515625" style="49" customWidth="1"/>
    <col min="1012" max="1012" width="11.140625" style="49" bestFit="1" customWidth="1"/>
    <col min="1013" max="1013" width="5.85546875" style="49" customWidth="1"/>
    <col min="1014" max="1014" width="16.85546875" style="49" customWidth="1"/>
    <col min="1015" max="1015" width="26" style="49" customWidth="1"/>
    <col min="1016" max="1016" width="11.42578125" style="49" customWidth="1"/>
    <col min="1017" max="1017" width="4.42578125" style="49" customWidth="1"/>
    <col min="1018" max="1018" width="6.28515625" style="49" customWidth="1"/>
    <col min="1019" max="1019" width="10" style="49" customWidth="1"/>
    <col min="1020" max="1020" width="14.140625" style="49" customWidth="1"/>
    <col min="1021" max="1021" width="10.140625" style="49" customWidth="1"/>
    <col min="1022" max="1022" width="18.42578125" style="49" customWidth="1"/>
    <col min="1023" max="1025" width="12" style="49" customWidth="1"/>
    <col min="1026" max="1026" width="14.85546875" style="49" customWidth="1"/>
    <col min="1027" max="1029" width="11" style="49"/>
    <col min="1030" max="1030" width="19.7109375" style="49" customWidth="1"/>
    <col min="1031" max="1266" width="11" style="49"/>
    <col min="1267" max="1267" width="3.28515625" style="49" customWidth="1"/>
    <col min="1268" max="1268" width="11.140625" style="49" bestFit="1" customWidth="1"/>
    <col min="1269" max="1269" width="5.85546875" style="49" customWidth="1"/>
    <col min="1270" max="1270" width="16.85546875" style="49" customWidth="1"/>
    <col min="1271" max="1271" width="26" style="49" customWidth="1"/>
    <col min="1272" max="1272" width="11.42578125" style="49" customWidth="1"/>
    <col min="1273" max="1273" width="4.42578125" style="49" customWidth="1"/>
    <col min="1274" max="1274" width="6.28515625" style="49" customWidth="1"/>
    <col min="1275" max="1275" width="10" style="49" customWidth="1"/>
    <col min="1276" max="1276" width="14.140625" style="49" customWidth="1"/>
    <col min="1277" max="1277" width="10.140625" style="49" customWidth="1"/>
    <col min="1278" max="1278" width="18.42578125" style="49" customWidth="1"/>
    <col min="1279" max="1281" width="12" style="49" customWidth="1"/>
    <col min="1282" max="1282" width="14.85546875" style="49" customWidth="1"/>
    <col min="1283" max="1285" width="11" style="49"/>
    <col min="1286" max="1286" width="19.7109375" style="49" customWidth="1"/>
    <col min="1287" max="1522" width="11" style="49"/>
    <col min="1523" max="1523" width="3.28515625" style="49" customWidth="1"/>
    <col min="1524" max="1524" width="11.140625" style="49" bestFit="1" customWidth="1"/>
    <col min="1525" max="1525" width="5.85546875" style="49" customWidth="1"/>
    <col min="1526" max="1526" width="16.85546875" style="49" customWidth="1"/>
    <col min="1527" max="1527" width="26" style="49" customWidth="1"/>
    <col min="1528" max="1528" width="11.42578125" style="49" customWidth="1"/>
    <col min="1529" max="1529" width="4.42578125" style="49" customWidth="1"/>
    <col min="1530" max="1530" width="6.28515625" style="49" customWidth="1"/>
    <col min="1531" max="1531" width="10" style="49" customWidth="1"/>
    <col min="1532" max="1532" width="14.140625" style="49" customWidth="1"/>
    <col min="1533" max="1533" width="10.140625" style="49" customWidth="1"/>
    <col min="1534" max="1534" width="18.42578125" style="49" customWidth="1"/>
    <col min="1535" max="1537" width="12" style="49" customWidth="1"/>
    <col min="1538" max="1538" width="14.85546875" style="49" customWidth="1"/>
    <col min="1539" max="1541" width="11" style="49"/>
    <col min="1542" max="1542" width="19.7109375" style="49" customWidth="1"/>
    <col min="1543" max="1778" width="11" style="49"/>
    <col min="1779" max="1779" width="3.28515625" style="49" customWidth="1"/>
    <col min="1780" max="1780" width="11.140625" style="49" bestFit="1" customWidth="1"/>
    <col min="1781" max="1781" width="5.85546875" style="49" customWidth="1"/>
    <col min="1782" max="1782" width="16.85546875" style="49" customWidth="1"/>
    <col min="1783" max="1783" width="26" style="49" customWidth="1"/>
    <col min="1784" max="1784" width="11.42578125" style="49" customWidth="1"/>
    <col min="1785" max="1785" width="4.42578125" style="49" customWidth="1"/>
    <col min="1786" max="1786" width="6.28515625" style="49" customWidth="1"/>
    <col min="1787" max="1787" width="10" style="49" customWidth="1"/>
    <col min="1788" max="1788" width="14.140625" style="49" customWidth="1"/>
    <col min="1789" max="1789" width="10.140625" style="49" customWidth="1"/>
    <col min="1790" max="1790" width="18.42578125" style="49" customWidth="1"/>
    <col min="1791" max="1793" width="12" style="49" customWidth="1"/>
    <col min="1794" max="1794" width="14.85546875" style="49" customWidth="1"/>
    <col min="1795" max="1797" width="11" style="49"/>
    <col min="1798" max="1798" width="19.7109375" style="49" customWidth="1"/>
    <col min="1799" max="2034" width="11" style="49"/>
    <col min="2035" max="2035" width="3.28515625" style="49" customWidth="1"/>
    <col min="2036" max="2036" width="11.140625" style="49" bestFit="1" customWidth="1"/>
    <col min="2037" max="2037" width="5.85546875" style="49" customWidth="1"/>
    <col min="2038" max="2038" width="16.85546875" style="49" customWidth="1"/>
    <col min="2039" max="2039" width="26" style="49" customWidth="1"/>
    <col min="2040" max="2040" width="11.42578125" style="49" customWidth="1"/>
    <col min="2041" max="2041" width="4.42578125" style="49" customWidth="1"/>
    <col min="2042" max="2042" width="6.28515625" style="49" customWidth="1"/>
    <col min="2043" max="2043" width="10" style="49" customWidth="1"/>
    <col min="2044" max="2044" width="14.140625" style="49" customWidth="1"/>
    <col min="2045" max="2045" width="10.140625" style="49" customWidth="1"/>
    <col min="2046" max="2046" width="18.42578125" style="49" customWidth="1"/>
    <col min="2047" max="2049" width="12" style="49" customWidth="1"/>
    <col min="2050" max="2050" width="14.85546875" style="49" customWidth="1"/>
    <col min="2051" max="2053" width="11" style="49"/>
    <col min="2054" max="2054" width="19.7109375" style="49" customWidth="1"/>
    <col min="2055" max="2290" width="11" style="49"/>
    <col min="2291" max="2291" width="3.28515625" style="49" customWidth="1"/>
    <col min="2292" max="2292" width="11.140625" style="49" bestFit="1" customWidth="1"/>
    <col min="2293" max="2293" width="5.85546875" style="49" customWidth="1"/>
    <col min="2294" max="2294" width="16.85546875" style="49" customWidth="1"/>
    <col min="2295" max="2295" width="26" style="49" customWidth="1"/>
    <col min="2296" max="2296" width="11.42578125" style="49" customWidth="1"/>
    <col min="2297" max="2297" width="4.42578125" style="49" customWidth="1"/>
    <col min="2298" max="2298" width="6.28515625" style="49" customWidth="1"/>
    <col min="2299" max="2299" width="10" style="49" customWidth="1"/>
    <col min="2300" max="2300" width="14.140625" style="49" customWidth="1"/>
    <col min="2301" max="2301" width="10.140625" style="49" customWidth="1"/>
    <col min="2302" max="2302" width="18.42578125" style="49" customWidth="1"/>
    <col min="2303" max="2305" width="12" style="49" customWidth="1"/>
    <col min="2306" max="2306" width="14.85546875" style="49" customWidth="1"/>
    <col min="2307" max="2309" width="11" style="49"/>
    <col min="2310" max="2310" width="19.7109375" style="49" customWidth="1"/>
    <col min="2311" max="2546" width="11" style="49"/>
    <col min="2547" max="2547" width="3.28515625" style="49" customWidth="1"/>
    <col min="2548" max="2548" width="11.140625" style="49" bestFit="1" customWidth="1"/>
    <col min="2549" max="2549" width="5.85546875" style="49" customWidth="1"/>
    <col min="2550" max="2550" width="16.85546875" style="49" customWidth="1"/>
    <col min="2551" max="2551" width="26" style="49" customWidth="1"/>
    <col min="2552" max="2552" width="11.42578125" style="49" customWidth="1"/>
    <col min="2553" max="2553" width="4.42578125" style="49" customWidth="1"/>
    <col min="2554" max="2554" width="6.28515625" style="49" customWidth="1"/>
    <col min="2555" max="2555" width="10" style="49" customWidth="1"/>
    <col min="2556" max="2556" width="14.140625" style="49" customWidth="1"/>
    <col min="2557" max="2557" width="10.140625" style="49" customWidth="1"/>
    <col min="2558" max="2558" width="18.42578125" style="49" customWidth="1"/>
    <col min="2559" max="2561" width="12" style="49" customWidth="1"/>
    <col min="2562" max="2562" width="14.85546875" style="49" customWidth="1"/>
    <col min="2563" max="2565" width="11" style="49"/>
    <col min="2566" max="2566" width="19.7109375" style="49" customWidth="1"/>
    <col min="2567" max="2802" width="11" style="49"/>
    <col min="2803" max="2803" width="3.28515625" style="49" customWidth="1"/>
    <col min="2804" max="2804" width="11.140625" style="49" bestFit="1" customWidth="1"/>
    <col min="2805" max="2805" width="5.85546875" style="49" customWidth="1"/>
    <col min="2806" max="2806" width="16.85546875" style="49" customWidth="1"/>
    <col min="2807" max="2807" width="26" style="49" customWidth="1"/>
    <col min="2808" max="2808" width="11.42578125" style="49" customWidth="1"/>
    <col min="2809" max="2809" width="4.42578125" style="49" customWidth="1"/>
    <col min="2810" max="2810" width="6.28515625" style="49" customWidth="1"/>
    <col min="2811" max="2811" width="10" style="49" customWidth="1"/>
    <col min="2812" max="2812" width="14.140625" style="49" customWidth="1"/>
    <col min="2813" max="2813" width="10.140625" style="49" customWidth="1"/>
    <col min="2814" max="2814" width="18.42578125" style="49" customWidth="1"/>
    <col min="2815" max="2817" width="12" style="49" customWidth="1"/>
    <col min="2818" max="2818" width="14.85546875" style="49" customWidth="1"/>
    <col min="2819" max="2821" width="11" style="49"/>
    <col min="2822" max="2822" width="19.7109375" style="49" customWidth="1"/>
    <col min="2823" max="3058" width="11" style="49"/>
    <col min="3059" max="3059" width="3.28515625" style="49" customWidth="1"/>
    <col min="3060" max="3060" width="11.140625" style="49" bestFit="1" customWidth="1"/>
    <col min="3061" max="3061" width="5.85546875" style="49" customWidth="1"/>
    <col min="3062" max="3062" width="16.85546875" style="49" customWidth="1"/>
    <col min="3063" max="3063" width="26" style="49" customWidth="1"/>
    <col min="3064" max="3064" width="11.42578125" style="49" customWidth="1"/>
    <col min="3065" max="3065" width="4.42578125" style="49" customWidth="1"/>
    <col min="3066" max="3066" width="6.28515625" style="49" customWidth="1"/>
    <col min="3067" max="3067" width="10" style="49" customWidth="1"/>
    <col min="3068" max="3068" width="14.140625" style="49" customWidth="1"/>
    <col min="3069" max="3069" width="10.140625" style="49" customWidth="1"/>
    <col min="3070" max="3070" width="18.42578125" style="49" customWidth="1"/>
    <col min="3071" max="3073" width="12" style="49" customWidth="1"/>
    <col min="3074" max="3074" width="14.85546875" style="49" customWidth="1"/>
    <col min="3075" max="3077" width="11" style="49"/>
    <col min="3078" max="3078" width="19.7109375" style="49" customWidth="1"/>
    <col min="3079" max="3314" width="11" style="49"/>
    <col min="3315" max="3315" width="3.28515625" style="49" customWidth="1"/>
    <col min="3316" max="3316" width="11.140625" style="49" bestFit="1" customWidth="1"/>
    <col min="3317" max="3317" width="5.85546875" style="49" customWidth="1"/>
    <col min="3318" max="3318" width="16.85546875" style="49" customWidth="1"/>
    <col min="3319" max="3319" width="26" style="49" customWidth="1"/>
    <col min="3320" max="3320" width="11.42578125" style="49" customWidth="1"/>
    <col min="3321" max="3321" width="4.42578125" style="49" customWidth="1"/>
    <col min="3322" max="3322" width="6.28515625" style="49" customWidth="1"/>
    <col min="3323" max="3323" width="10" style="49" customWidth="1"/>
    <col min="3324" max="3324" width="14.140625" style="49" customWidth="1"/>
    <col min="3325" max="3325" width="10.140625" style="49" customWidth="1"/>
    <col min="3326" max="3326" width="18.42578125" style="49" customWidth="1"/>
    <col min="3327" max="3329" width="12" style="49" customWidth="1"/>
    <col min="3330" max="3330" width="14.85546875" style="49" customWidth="1"/>
    <col min="3331" max="3333" width="11" style="49"/>
    <col min="3334" max="3334" width="19.7109375" style="49" customWidth="1"/>
    <col min="3335" max="3570" width="11" style="49"/>
    <col min="3571" max="3571" width="3.28515625" style="49" customWidth="1"/>
    <col min="3572" max="3572" width="11.140625" style="49" bestFit="1" customWidth="1"/>
    <col min="3573" max="3573" width="5.85546875" style="49" customWidth="1"/>
    <col min="3574" max="3574" width="16.85546875" style="49" customWidth="1"/>
    <col min="3575" max="3575" width="26" style="49" customWidth="1"/>
    <col min="3576" max="3576" width="11.42578125" style="49" customWidth="1"/>
    <col min="3577" max="3577" width="4.42578125" style="49" customWidth="1"/>
    <col min="3578" max="3578" width="6.28515625" style="49" customWidth="1"/>
    <col min="3579" max="3579" width="10" style="49" customWidth="1"/>
    <col min="3580" max="3580" width="14.140625" style="49" customWidth="1"/>
    <col min="3581" max="3581" width="10.140625" style="49" customWidth="1"/>
    <col min="3582" max="3582" width="18.42578125" style="49" customWidth="1"/>
    <col min="3583" max="3585" width="12" style="49" customWidth="1"/>
    <col min="3586" max="3586" width="14.85546875" style="49" customWidth="1"/>
    <col min="3587" max="3589" width="11" style="49"/>
    <col min="3590" max="3590" width="19.7109375" style="49" customWidth="1"/>
    <col min="3591" max="3826" width="11" style="49"/>
    <col min="3827" max="3827" width="3.28515625" style="49" customWidth="1"/>
    <col min="3828" max="3828" width="11.140625" style="49" bestFit="1" customWidth="1"/>
    <col min="3829" max="3829" width="5.85546875" style="49" customWidth="1"/>
    <col min="3830" max="3830" width="16.85546875" style="49" customWidth="1"/>
    <col min="3831" max="3831" width="26" style="49" customWidth="1"/>
    <col min="3832" max="3832" width="11.42578125" style="49" customWidth="1"/>
    <col min="3833" max="3833" width="4.42578125" style="49" customWidth="1"/>
    <col min="3834" max="3834" width="6.28515625" style="49" customWidth="1"/>
    <col min="3835" max="3835" width="10" style="49" customWidth="1"/>
    <col min="3836" max="3836" width="14.140625" style="49" customWidth="1"/>
    <col min="3837" max="3837" width="10.140625" style="49" customWidth="1"/>
    <col min="3838" max="3838" width="18.42578125" style="49" customWidth="1"/>
    <col min="3839" max="3841" width="12" style="49" customWidth="1"/>
    <col min="3842" max="3842" width="14.85546875" style="49" customWidth="1"/>
    <col min="3843" max="3845" width="11" style="49"/>
    <col min="3846" max="3846" width="19.7109375" style="49" customWidth="1"/>
    <col min="3847" max="4082" width="11" style="49"/>
    <col min="4083" max="4083" width="3.28515625" style="49" customWidth="1"/>
    <col min="4084" max="4084" width="11.140625" style="49" bestFit="1" customWidth="1"/>
    <col min="4085" max="4085" width="5.85546875" style="49" customWidth="1"/>
    <col min="4086" max="4086" width="16.85546875" style="49" customWidth="1"/>
    <col min="4087" max="4087" width="26" style="49" customWidth="1"/>
    <col min="4088" max="4088" width="11.42578125" style="49" customWidth="1"/>
    <col min="4089" max="4089" width="4.42578125" style="49" customWidth="1"/>
    <col min="4090" max="4090" width="6.28515625" style="49" customWidth="1"/>
    <col min="4091" max="4091" width="10" style="49" customWidth="1"/>
    <col min="4092" max="4092" width="14.140625" style="49" customWidth="1"/>
    <col min="4093" max="4093" width="10.140625" style="49" customWidth="1"/>
    <col min="4094" max="4094" width="18.42578125" style="49" customWidth="1"/>
    <col min="4095" max="4097" width="12" style="49" customWidth="1"/>
    <col min="4098" max="4098" width="14.85546875" style="49" customWidth="1"/>
    <col min="4099" max="4101" width="11" style="49"/>
    <col min="4102" max="4102" width="19.7109375" style="49" customWidth="1"/>
    <col min="4103" max="4338" width="11" style="49"/>
    <col min="4339" max="4339" width="3.28515625" style="49" customWidth="1"/>
    <col min="4340" max="4340" width="11.140625" style="49" bestFit="1" customWidth="1"/>
    <col min="4341" max="4341" width="5.85546875" style="49" customWidth="1"/>
    <col min="4342" max="4342" width="16.85546875" style="49" customWidth="1"/>
    <col min="4343" max="4343" width="26" style="49" customWidth="1"/>
    <col min="4344" max="4344" width="11.42578125" style="49" customWidth="1"/>
    <col min="4345" max="4345" width="4.42578125" style="49" customWidth="1"/>
    <col min="4346" max="4346" width="6.28515625" style="49" customWidth="1"/>
    <col min="4347" max="4347" width="10" style="49" customWidth="1"/>
    <col min="4348" max="4348" width="14.140625" style="49" customWidth="1"/>
    <col min="4349" max="4349" width="10.140625" style="49" customWidth="1"/>
    <col min="4350" max="4350" width="18.42578125" style="49" customWidth="1"/>
    <col min="4351" max="4353" width="12" style="49" customWidth="1"/>
    <col min="4354" max="4354" width="14.85546875" style="49" customWidth="1"/>
    <col min="4355" max="4357" width="11" style="49"/>
    <col min="4358" max="4358" width="19.7109375" style="49" customWidth="1"/>
    <col min="4359" max="4594" width="11" style="49"/>
    <col min="4595" max="4595" width="3.28515625" style="49" customWidth="1"/>
    <col min="4596" max="4596" width="11.140625" style="49" bestFit="1" customWidth="1"/>
    <col min="4597" max="4597" width="5.85546875" style="49" customWidth="1"/>
    <col min="4598" max="4598" width="16.85546875" style="49" customWidth="1"/>
    <col min="4599" max="4599" width="26" style="49" customWidth="1"/>
    <col min="4600" max="4600" width="11.42578125" style="49" customWidth="1"/>
    <col min="4601" max="4601" width="4.42578125" style="49" customWidth="1"/>
    <col min="4602" max="4602" width="6.28515625" style="49" customWidth="1"/>
    <col min="4603" max="4603" width="10" style="49" customWidth="1"/>
    <col min="4604" max="4604" width="14.140625" style="49" customWidth="1"/>
    <col min="4605" max="4605" width="10.140625" style="49" customWidth="1"/>
    <col min="4606" max="4606" width="18.42578125" style="49" customWidth="1"/>
    <col min="4607" max="4609" width="12" style="49" customWidth="1"/>
    <col min="4610" max="4610" width="14.85546875" style="49" customWidth="1"/>
    <col min="4611" max="4613" width="11" style="49"/>
    <col min="4614" max="4614" width="19.7109375" style="49" customWidth="1"/>
    <col min="4615" max="4850" width="11" style="49"/>
    <col min="4851" max="4851" width="3.28515625" style="49" customWidth="1"/>
    <col min="4852" max="4852" width="11.140625" style="49" bestFit="1" customWidth="1"/>
    <col min="4853" max="4853" width="5.85546875" style="49" customWidth="1"/>
    <col min="4854" max="4854" width="16.85546875" style="49" customWidth="1"/>
    <col min="4855" max="4855" width="26" style="49" customWidth="1"/>
    <col min="4856" max="4856" width="11.42578125" style="49" customWidth="1"/>
    <col min="4857" max="4857" width="4.42578125" style="49" customWidth="1"/>
    <col min="4858" max="4858" width="6.28515625" style="49" customWidth="1"/>
    <col min="4859" max="4859" width="10" style="49" customWidth="1"/>
    <col min="4860" max="4860" width="14.140625" style="49" customWidth="1"/>
    <col min="4861" max="4861" width="10.140625" style="49" customWidth="1"/>
    <col min="4862" max="4862" width="18.42578125" style="49" customWidth="1"/>
    <col min="4863" max="4865" width="12" style="49" customWidth="1"/>
    <col min="4866" max="4866" width="14.85546875" style="49" customWidth="1"/>
    <col min="4867" max="4869" width="11" style="49"/>
    <col min="4870" max="4870" width="19.7109375" style="49" customWidth="1"/>
    <col min="4871" max="5106" width="11" style="49"/>
    <col min="5107" max="5107" width="3.28515625" style="49" customWidth="1"/>
    <col min="5108" max="5108" width="11.140625" style="49" bestFit="1" customWidth="1"/>
    <col min="5109" max="5109" width="5.85546875" style="49" customWidth="1"/>
    <col min="5110" max="5110" width="16.85546875" style="49" customWidth="1"/>
    <col min="5111" max="5111" width="26" style="49" customWidth="1"/>
    <col min="5112" max="5112" width="11.42578125" style="49" customWidth="1"/>
    <col min="5113" max="5113" width="4.42578125" style="49" customWidth="1"/>
    <col min="5114" max="5114" width="6.28515625" style="49" customWidth="1"/>
    <col min="5115" max="5115" width="10" style="49" customWidth="1"/>
    <col min="5116" max="5116" width="14.140625" style="49" customWidth="1"/>
    <col min="5117" max="5117" width="10.140625" style="49" customWidth="1"/>
    <col min="5118" max="5118" width="18.42578125" style="49" customWidth="1"/>
    <col min="5119" max="5121" width="12" style="49" customWidth="1"/>
    <col min="5122" max="5122" width="14.85546875" style="49" customWidth="1"/>
    <col min="5123" max="5125" width="11" style="49"/>
    <col min="5126" max="5126" width="19.7109375" style="49" customWidth="1"/>
    <col min="5127" max="5362" width="11" style="49"/>
    <col min="5363" max="5363" width="3.28515625" style="49" customWidth="1"/>
    <col min="5364" max="5364" width="11.140625" style="49" bestFit="1" customWidth="1"/>
    <col min="5365" max="5365" width="5.85546875" style="49" customWidth="1"/>
    <col min="5366" max="5366" width="16.85546875" style="49" customWidth="1"/>
    <col min="5367" max="5367" width="26" style="49" customWidth="1"/>
    <col min="5368" max="5368" width="11.42578125" style="49" customWidth="1"/>
    <col min="5369" max="5369" width="4.42578125" style="49" customWidth="1"/>
    <col min="5370" max="5370" width="6.28515625" style="49" customWidth="1"/>
    <col min="5371" max="5371" width="10" style="49" customWidth="1"/>
    <col min="5372" max="5372" width="14.140625" style="49" customWidth="1"/>
    <col min="5373" max="5373" width="10.140625" style="49" customWidth="1"/>
    <col min="5374" max="5374" width="18.42578125" style="49" customWidth="1"/>
    <col min="5375" max="5377" width="12" style="49" customWidth="1"/>
    <col min="5378" max="5378" width="14.85546875" style="49" customWidth="1"/>
    <col min="5379" max="5381" width="11" style="49"/>
    <col min="5382" max="5382" width="19.7109375" style="49" customWidth="1"/>
    <col min="5383" max="5618" width="11" style="49"/>
    <col min="5619" max="5619" width="3.28515625" style="49" customWidth="1"/>
    <col min="5620" max="5620" width="11.140625" style="49" bestFit="1" customWidth="1"/>
    <col min="5621" max="5621" width="5.85546875" style="49" customWidth="1"/>
    <col min="5622" max="5622" width="16.85546875" style="49" customWidth="1"/>
    <col min="5623" max="5623" width="26" style="49" customWidth="1"/>
    <col min="5624" max="5624" width="11.42578125" style="49" customWidth="1"/>
    <col min="5625" max="5625" width="4.42578125" style="49" customWidth="1"/>
    <col min="5626" max="5626" width="6.28515625" style="49" customWidth="1"/>
    <col min="5627" max="5627" width="10" style="49" customWidth="1"/>
    <col min="5628" max="5628" width="14.140625" style="49" customWidth="1"/>
    <col min="5629" max="5629" width="10.140625" style="49" customWidth="1"/>
    <col min="5630" max="5630" width="18.42578125" style="49" customWidth="1"/>
    <col min="5631" max="5633" width="12" style="49" customWidth="1"/>
    <col min="5634" max="5634" width="14.85546875" style="49" customWidth="1"/>
    <col min="5635" max="5637" width="11" style="49"/>
    <col min="5638" max="5638" width="19.7109375" style="49" customWidth="1"/>
    <col min="5639" max="5874" width="11" style="49"/>
    <col min="5875" max="5875" width="3.28515625" style="49" customWidth="1"/>
    <col min="5876" max="5876" width="11.140625" style="49" bestFit="1" customWidth="1"/>
    <col min="5877" max="5877" width="5.85546875" style="49" customWidth="1"/>
    <col min="5878" max="5878" width="16.85546875" style="49" customWidth="1"/>
    <col min="5879" max="5879" width="26" style="49" customWidth="1"/>
    <col min="5880" max="5880" width="11.42578125" style="49" customWidth="1"/>
    <col min="5881" max="5881" width="4.42578125" style="49" customWidth="1"/>
    <col min="5882" max="5882" width="6.28515625" style="49" customWidth="1"/>
    <col min="5883" max="5883" width="10" style="49" customWidth="1"/>
    <col min="5884" max="5884" width="14.140625" style="49" customWidth="1"/>
    <col min="5885" max="5885" width="10.140625" style="49" customWidth="1"/>
    <col min="5886" max="5886" width="18.42578125" style="49" customWidth="1"/>
    <col min="5887" max="5889" width="12" style="49" customWidth="1"/>
    <col min="5890" max="5890" width="14.85546875" style="49" customWidth="1"/>
    <col min="5891" max="5893" width="11" style="49"/>
    <col min="5894" max="5894" width="19.7109375" style="49" customWidth="1"/>
    <col min="5895" max="6130" width="11" style="49"/>
    <col min="6131" max="6131" width="3.28515625" style="49" customWidth="1"/>
    <col min="6132" max="6132" width="11.140625" style="49" bestFit="1" customWidth="1"/>
    <col min="6133" max="6133" width="5.85546875" style="49" customWidth="1"/>
    <col min="6134" max="6134" width="16.85546875" style="49" customWidth="1"/>
    <col min="6135" max="6135" width="26" style="49" customWidth="1"/>
    <col min="6136" max="6136" width="11.42578125" style="49" customWidth="1"/>
    <col min="6137" max="6137" width="4.42578125" style="49" customWidth="1"/>
    <col min="6138" max="6138" width="6.28515625" style="49" customWidth="1"/>
    <col min="6139" max="6139" width="10" style="49" customWidth="1"/>
    <col min="6140" max="6140" width="14.140625" style="49" customWidth="1"/>
    <col min="6141" max="6141" width="10.140625" style="49" customWidth="1"/>
    <col min="6142" max="6142" width="18.42578125" style="49" customWidth="1"/>
    <col min="6143" max="6145" width="12" style="49" customWidth="1"/>
    <col min="6146" max="6146" width="14.85546875" style="49" customWidth="1"/>
    <col min="6147" max="6149" width="11" style="49"/>
    <col min="6150" max="6150" width="19.7109375" style="49" customWidth="1"/>
    <col min="6151" max="6386" width="11" style="49"/>
    <col min="6387" max="6387" width="3.28515625" style="49" customWidth="1"/>
    <col min="6388" max="6388" width="11.140625" style="49" bestFit="1" customWidth="1"/>
    <col min="6389" max="6389" width="5.85546875" style="49" customWidth="1"/>
    <col min="6390" max="6390" width="16.85546875" style="49" customWidth="1"/>
    <col min="6391" max="6391" width="26" style="49" customWidth="1"/>
    <col min="6392" max="6392" width="11.42578125" style="49" customWidth="1"/>
    <col min="6393" max="6393" width="4.42578125" style="49" customWidth="1"/>
    <col min="6394" max="6394" width="6.28515625" style="49" customWidth="1"/>
    <col min="6395" max="6395" width="10" style="49" customWidth="1"/>
    <col min="6396" max="6396" width="14.140625" style="49" customWidth="1"/>
    <col min="6397" max="6397" width="10.140625" style="49" customWidth="1"/>
    <col min="6398" max="6398" width="18.42578125" style="49" customWidth="1"/>
    <col min="6399" max="6401" width="12" style="49" customWidth="1"/>
    <col min="6402" max="6402" width="14.85546875" style="49" customWidth="1"/>
    <col min="6403" max="6405" width="11" style="49"/>
    <col min="6406" max="6406" width="19.7109375" style="49" customWidth="1"/>
    <col min="6407" max="6642" width="11" style="49"/>
    <col min="6643" max="6643" width="3.28515625" style="49" customWidth="1"/>
    <col min="6644" max="6644" width="11.140625" style="49" bestFit="1" customWidth="1"/>
    <col min="6645" max="6645" width="5.85546875" style="49" customWidth="1"/>
    <col min="6646" max="6646" width="16.85546875" style="49" customWidth="1"/>
    <col min="6647" max="6647" width="26" style="49" customWidth="1"/>
    <col min="6648" max="6648" width="11.42578125" style="49" customWidth="1"/>
    <col min="6649" max="6649" width="4.42578125" style="49" customWidth="1"/>
    <col min="6650" max="6650" width="6.28515625" style="49" customWidth="1"/>
    <col min="6651" max="6651" width="10" style="49" customWidth="1"/>
    <col min="6652" max="6652" width="14.140625" style="49" customWidth="1"/>
    <col min="6653" max="6653" width="10.140625" style="49" customWidth="1"/>
    <col min="6654" max="6654" width="18.42578125" style="49" customWidth="1"/>
    <col min="6655" max="6657" width="12" style="49" customWidth="1"/>
    <col min="6658" max="6658" width="14.85546875" style="49" customWidth="1"/>
    <col min="6659" max="6661" width="11" style="49"/>
    <col min="6662" max="6662" width="19.7109375" style="49" customWidth="1"/>
    <col min="6663" max="6898" width="11" style="49"/>
    <col min="6899" max="6899" width="3.28515625" style="49" customWidth="1"/>
    <col min="6900" max="6900" width="11.140625" style="49" bestFit="1" customWidth="1"/>
    <col min="6901" max="6901" width="5.85546875" style="49" customWidth="1"/>
    <col min="6902" max="6902" width="16.85546875" style="49" customWidth="1"/>
    <col min="6903" max="6903" width="26" style="49" customWidth="1"/>
    <col min="6904" max="6904" width="11.42578125" style="49" customWidth="1"/>
    <col min="6905" max="6905" width="4.42578125" style="49" customWidth="1"/>
    <col min="6906" max="6906" width="6.28515625" style="49" customWidth="1"/>
    <col min="6907" max="6907" width="10" style="49" customWidth="1"/>
    <col min="6908" max="6908" width="14.140625" style="49" customWidth="1"/>
    <col min="6909" max="6909" width="10.140625" style="49" customWidth="1"/>
    <col min="6910" max="6910" width="18.42578125" style="49" customWidth="1"/>
    <col min="6911" max="6913" width="12" style="49" customWidth="1"/>
    <col min="6914" max="6914" width="14.85546875" style="49" customWidth="1"/>
    <col min="6915" max="6917" width="11" style="49"/>
    <col min="6918" max="6918" width="19.7109375" style="49" customWidth="1"/>
    <col min="6919" max="7154" width="11" style="49"/>
    <col min="7155" max="7155" width="3.28515625" style="49" customWidth="1"/>
    <col min="7156" max="7156" width="11.140625" style="49" bestFit="1" customWidth="1"/>
    <col min="7157" max="7157" width="5.85546875" style="49" customWidth="1"/>
    <col min="7158" max="7158" width="16.85546875" style="49" customWidth="1"/>
    <col min="7159" max="7159" width="26" style="49" customWidth="1"/>
    <col min="7160" max="7160" width="11.42578125" style="49" customWidth="1"/>
    <col min="7161" max="7161" width="4.42578125" style="49" customWidth="1"/>
    <col min="7162" max="7162" width="6.28515625" style="49" customWidth="1"/>
    <col min="7163" max="7163" width="10" style="49" customWidth="1"/>
    <col min="7164" max="7164" width="14.140625" style="49" customWidth="1"/>
    <col min="7165" max="7165" width="10.140625" style="49" customWidth="1"/>
    <col min="7166" max="7166" width="18.42578125" style="49" customWidth="1"/>
    <col min="7167" max="7169" width="12" style="49" customWidth="1"/>
    <col min="7170" max="7170" width="14.85546875" style="49" customWidth="1"/>
    <col min="7171" max="7173" width="11" style="49"/>
    <col min="7174" max="7174" width="19.7109375" style="49" customWidth="1"/>
    <col min="7175" max="7410" width="11" style="49"/>
    <col min="7411" max="7411" width="3.28515625" style="49" customWidth="1"/>
    <col min="7412" max="7412" width="11.140625" style="49" bestFit="1" customWidth="1"/>
    <col min="7413" max="7413" width="5.85546875" style="49" customWidth="1"/>
    <col min="7414" max="7414" width="16.85546875" style="49" customWidth="1"/>
    <col min="7415" max="7415" width="26" style="49" customWidth="1"/>
    <col min="7416" max="7416" width="11.42578125" style="49" customWidth="1"/>
    <col min="7417" max="7417" width="4.42578125" style="49" customWidth="1"/>
    <col min="7418" max="7418" width="6.28515625" style="49" customWidth="1"/>
    <col min="7419" max="7419" width="10" style="49" customWidth="1"/>
    <col min="7420" max="7420" width="14.140625" style="49" customWidth="1"/>
    <col min="7421" max="7421" width="10.140625" style="49" customWidth="1"/>
    <col min="7422" max="7422" width="18.42578125" style="49" customWidth="1"/>
    <col min="7423" max="7425" width="12" style="49" customWidth="1"/>
    <col min="7426" max="7426" width="14.85546875" style="49" customWidth="1"/>
    <col min="7427" max="7429" width="11" style="49"/>
    <col min="7430" max="7430" width="19.7109375" style="49" customWidth="1"/>
    <col min="7431" max="7666" width="11" style="49"/>
    <col min="7667" max="7667" width="3.28515625" style="49" customWidth="1"/>
    <col min="7668" max="7668" width="11.140625" style="49" bestFit="1" customWidth="1"/>
    <col min="7669" max="7669" width="5.85546875" style="49" customWidth="1"/>
    <col min="7670" max="7670" width="16.85546875" style="49" customWidth="1"/>
    <col min="7671" max="7671" width="26" style="49" customWidth="1"/>
    <col min="7672" max="7672" width="11.42578125" style="49" customWidth="1"/>
    <col min="7673" max="7673" width="4.42578125" style="49" customWidth="1"/>
    <col min="7674" max="7674" width="6.28515625" style="49" customWidth="1"/>
    <col min="7675" max="7675" width="10" style="49" customWidth="1"/>
    <col min="7676" max="7676" width="14.140625" style="49" customWidth="1"/>
    <col min="7677" max="7677" width="10.140625" style="49" customWidth="1"/>
    <col min="7678" max="7678" width="18.42578125" style="49" customWidth="1"/>
    <col min="7679" max="7681" width="12" style="49" customWidth="1"/>
    <col min="7682" max="7682" width="14.85546875" style="49" customWidth="1"/>
    <col min="7683" max="7685" width="11" style="49"/>
    <col min="7686" max="7686" width="19.7109375" style="49" customWidth="1"/>
    <col min="7687" max="7922" width="11" style="49"/>
    <col min="7923" max="7923" width="3.28515625" style="49" customWidth="1"/>
    <col min="7924" max="7924" width="11.140625" style="49" bestFit="1" customWidth="1"/>
    <col min="7925" max="7925" width="5.85546875" style="49" customWidth="1"/>
    <col min="7926" max="7926" width="16.85546875" style="49" customWidth="1"/>
    <col min="7927" max="7927" width="26" style="49" customWidth="1"/>
    <col min="7928" max="7928" width="11.42578125" style="49" customWidth="1"/>
    <col min="7929" max="7929" width="4.42578125" style="49" customWidth="1"/>
    <col min="7930" max="7930" width="6.28515625" style="49" customWidth="1"/>
    <col min="7931" max="7931" width="10" style="49" customWidth="1"/>
    <col min="7932" max="7932" width="14.140625" style="49" customWidth="1"/>
    <col min="7933" max="7933" width="10.140625" style="49" customWidth="1"/>
    <col min="7934" max="7934" width="18.42578125" style="49" customWidth="1"/>
    <col min="7935" max="7937" width="12" style="49" customWidth="1"/>
    <col min="7938" max="7938" width="14.85546875" style="49" customWidth="1"/>
    <col min="7939" max="7941" width="11" style="49"/>
    <col min="7942" max="7942" width="19.7109375" style="49" customWidth="1"/>
    <col min="7943" max="8178" width="11" style="49"/>
    <col min="8179" max="8179" width="3.28515625" style="49" customWidth="1"/>
    <col min="8180" max="8180" width="11.140625" style="49" bestFit="1" customWidth="1"/>
    <col min="8181" max="8181" width="5.85546875" style="49" customWidth="1"/>
    <col min="8182" max="8182" width="16.85546875" style="49" customWidth="1"/>
    <col min="8183" max="8183" width="26" style="49" customWidth="1"/>
    <col min="8184" max="8184" width="11.42578125" style="49" customWidth="1"/>
    <col min="8185" max="8185" width="4.42578125" style="49" customWidth="1"/>
    <col min="8186" max="8186" width="6.28515625" style="49" customWidth="1"/>
    <col min="8187" max="8187" width="10" style="49" customWidth="1"/>
    <col min="8188" max="8188" width="14.140625" style="49" customWidth="1"/>
    <col min="8189" max="8189" width="10.140625" style="49" customWidth="1"/>
    <col min="8190" max="8190" width="18.42578125" style="49" customWidth="1"/>
    <col min="8191" max="8193" width="12" style="49" customWidth="1"/>
    <col min="8194" max="8194" width="14.85546875" style="49" customWidth="1"/>
    <col min="8195" max="8197" width="11" style="49"/>
    <col min="8198" max="8198" width="19.7109375" style="49" customWidth="1"/>
    <col min="8199" max="8434" width="11" style="49"/>
    <col min="8435" max="8435" width="3.28515625" style="49" customWidth="1"/>
    <col min="8436" max="8436" width="11.140625" style="49" bestFit="1" customWidth="1"/>
    <col min="8437" max="8437" width="5.85546875" style="49" customWidth="1"/>
    <col min="8438" max="8438" width="16.85546875" style="49" customWidth="1"/>
    <col min="8439" max="8439" width="26" style="49" customWidth="1"/>
    <col min="8440" max="8440" width="11.42578125" style="49" customWidth="1"/>
    <col min="8441" max="8441" width="4.42578125" style="49" customWidth="1"/>
    <col min="8442" max="8442" width="6.28515625" style="49" customWidth="1"/>
    <col min="8443" max="8443" width="10" style="49" customWidth="1"/>
    <col min="8444" max="8444" width="14.140625" style="49" customWidth="1"/>
    <col min="8445" max="8445" width="10.140625" style="49" customWidth="1"/>
    <col min="8446" max="8446" width="18.42578125" style="49" customWidth="1"/>
    <col min="8447" max="8449" width="12" style="49" customWidth="1"/>
    <col min="8450" max="8450" width="14.85546875" style="49" customWidth="1"/>
    <col min="8451" max="8453" width="11" style="49"/>
    <col min="8454" max="8454" width="19.7109375" style="49" customWidth="1"/>
    <col min="8455" max="8690" width="11" style="49"/>
    <col min="8691" max="8691" width="3.28515625" style="49" customWidth="1"/>
    <col min="8692" max="8692" width="11.140625" style="49" bestFit="1" customWidth="1"/>
    <col min="8693" max="8693" width="5.85546875" style="49" customWidth="1"/>
    <col min="8694" max="8694" width="16.85546875" style="49" customWidth="1"/>
    <col min="8695" max="8695" width="26" style="49" customWidth="1"/>
    <col min="8696" max="8696" width="11.42578125" style="49" customWidth="1"/>
    <col min="8697" max="8697" width="4.42578125" style="49" customWidth="1"/>
    <col min="8698" max="8698" width="6.28515625" style="49" customWidth="1"/>
    <col min="8699" max="8699" width="10" style="49" customWidth="1"/>
    <col min="8700" max="8700" width="14.140625" style="49" customWidth="1"/>
    <col min="8701" max="8701" width="10.140625" style="49" customWidth="1"/>
    <col min="8702" max="8702" width="18.42578125" style="49" customWidth="1"/>
    <col min="8703" max="8705" width="12" style="49" customWidth="1"/>
    <col min="8706" max="8706" width="14.85546875" style="49" customWidth="1"/>
    <col min="8707" max="8709" width="11" style="49"/>
    <col min="8710" max="8710" width="19.7109375" style="49" customWidth="1"/>
    <col min="8711" max="8946" width="11" style="49"/>
    <col min="8947" max="8947" width="3.28515625" style="49" customWidth="1"/>
    <col min="8948" max="8948" width="11.140625" style="49" bestFit="1" customWidth="1"/>
    <col min="8949" max="8949" width="5.85546875" style="49" customWidth="1"/>
    <col min="8950" max="8950" width="16.85546875" style="49" customWidth="1"/>
    <col min="8951" max="8951" width="26" style="49" customWidth="1"/>
    <col min="8952" max="8952" width="11.42578125" style="49" customWidth="1"/>
    <col min="8953" max="8953" width="4.42578125" style="49" customWidth="1"/>
    <col min="8954" max="8954" width="6.28515625" style="49" customWidth="1"/>
    <col min="8955" max="8955" width="10" style="49" customWidth="1"/>
    <col min="8956" max="8956" width="14.140625" style="49" customWidth="1"/>
    <col min="8957" max="8957" width="10.140625" style="49" customWidth="1"/>
    <col min="8958" max="8958" width="18.42578125" style="49" customWidth="1"/>
    <col min="8959" max="8961" width="12" style="49" customWidth="1"/>
    <col min="8962" max="8962" width="14.85546875" style="49" customWidth="1"/>
    <col min="8963" max="8965" width="11" style="49"/>
    <col min="8966" max="8966" width="19.7109375" style="49" customWidth="1"/>
    <col min="8967" max="9202" width="11" style="49"/>
    <col min="9203" max="9203" width="3.28515625" style="49" customWidth="1"/>
    <col min="9204" max="9204" width="11.140625" style="49" bestFit="1" customWidth="1"/>
    <col min="9205" max="9205" width="5.85546875" style="49" customWidth="1"/>
    <col min="9206" max="9206" width="16.85546875" style="49" customWidth="1"/>
    <col min="9207" max="9207" width="26" style="49" customWidth="1"/>
    <col min="9208" max="9208" width="11.42578125" style="49" customWidth="1"/>
    <col min="9209" max="9209" width="4.42578125" style="49" customWidth="1"/>
    <col min="9210" max="9210" width="6.28515625" style="49" customWidth="1"/>
    <col min="9211" max="9211" width="10" style="49" customWidth="1"/>
    <col min="9212" max="9212" width="14.140625" style="49" customWidth="1"/>
    <col min="9213" max="9213" width="10.140625" style="49" customWidth="1"/>
    <col min="9214" max="9214" width="18.42578125" style="49" customWidth="1"/>
    <col min="9215" max="9217" width="12" style="49" customWidth="1"/>
    <col min="9218" max="9218" width="14.85546875" style="49" customWidth="1"/>
    <col min="9219" max="9221" width="11" style="49"/>
    <col min="9222" max="9222" width="19.7109375" style="49" customWidth="1"/>
    <col min="9223" max="9458" width="11" style="49"/>
    <col min="9459" max="9459" width="3.28515625" style="49" customWidth="1"/>
    <col min="9460" max="9460" width="11.140625" style="49" bestFit="1" customWidth="1"/>
    <col min="9461" max="9461" width="5.85546875" style="49" customWidth="1"/>
    <col min="9462" max="9462" width="16.85546875" style="49" customWidth="1"/>
    <col min="9463" max="9463" width="26" style="49" customWidth="1"/>
    <col min="9464" max="9464" width="11.42578125" style="49" customWidth="1"/>
    <col min="9465" max="9465" width="4.42578125" style="49" customWidth="1"/>
    <col min="9466" max="9466" width="6.28515625" style="49" customWidth="1"/>
    <col min="9467" max="9467" width="10" style="49" customWidth="1"/>
    <col min="9468" max="9468" width="14.140625" style="49" customWidth="1"/>
    <col min="9469" max="9469" width="10.140625" style="49" customWidth="1"/>
    <col min="9470" max="9470" width="18.42578125" style="49" customWidth="1"/>
    <col min="9471" max="9473" width="12" style="49" customWidth="1"/>
    <col min="9474" max="9474" width="14.85546875" style="49" customWidth="1"/>
    <col min="9475" max="9477" width="11" style="49"/>
    <col min="9478" max="9478" width="19.7109375" style="49" customWidth="1"/>
    <col min="9479" max="9714" width="11" style="49"/>
    <col min="9715" max="9715" width="3.28515625" style="49" customWidth="1"/>
    <col min="9716" max="9716" width="11.140625" style="49" bestFit="1" customWidth="1"/>
    <col min="9717" max="9717" width="5.85546875" style="49" customWidth="1"/>
    <col min="9718" max="9718" width="16.85546875" style="49" customWidth="1"/>
    <col min="9719" max="9719" width="26" style="49" customWidth="1"/>
    <col min="9720" max="9720" width="11.42578125" style="49" customWidth="1"/>
    <col min="9721" max="9721" width="4.42578125" style="49" customWidth="1"/>
    <col min="9722" max="9722" width="6.28515625" style="49" customWidth="1"/>
    <col min="9723" max="9723" width="10" style="49" customWidth="1"/>
    <col min="9724" max="9724" width="14.140625" style="49" customWidth="1"/>
    <col min="9725" max="9725" width="10.140625" style="49" customWidth="1"/>
    <col min="9726" max="9726" width="18.42578125" style="49" customWidth="1"/>
    <col min="9727" max="9729" width="12" style="49" customWidth="1"/>
    <col min="9730" max="9730" width="14.85546875" style="49" customWidth="1"/>
    <col min="9731" max="9733" width="11" style="49"/>
    <col min="9734" max="9734" width="19.7109375" style="49" customWidth="1"/>
    <col min="9735" max="9970" width="11" style="49"/>
    <col min="9971" max="9971" width="3.28515625" style="49" customWidth="1"/>
    <col min="9972" max="9972" width="11.140625" style="49" bestFit="1" customWidth="1"/>
    <col min="9973" max="9973" width="5.85546875" style="49" customWidth="1"/>
    <col min="9974" max="9974" width="16.85546875" style="49" customWidth="1"/>
    <col min="9975" max="9975" width="26" style="49" customWidth="1"/>
    <col min="9976" max="9976" width="11.42578125" style="49" customWidth="1"/>
    <col min="9977" max="9977" width="4.42578125" style="49" customWidth="1"/>
    <col min="9978" max="9978" width="6.28515625" style="49" customWidth="1"/>
    <col min="9979" max="9979" width="10" style="49" customWidth="1"/>
    <col min="9980" max="9980" width="14.140625" style="49" customWidth="1"/>
    <col min="9981" max="9981" width="10.140625" style="49" customWidth="1"/>
    <col min="9982" max="9982" width="18.42578125" style="49" customWidth="1"/>
    <col min="9983" max="9985" width="12" style="49" customWidth="1"/>
    <col min="9986" max="9986" width="14.85546875" style="49" customWidth="1"/>
    <col min="9987" max="9989" width="11" style="49"/>
    <col min="9990" max="9990" width="19.7109375" style="49" customWidth="1"/>
    <col min="9991" max="10226" width="11" style="49"/>
    <col min="10227" max="10227" width="3.28515625" style="49" customWidth="1"/>
    <col min="10228" max="10228" width="11.140625" style="49" bestFit="1" customWidth="1"/>
    <col min="10229" max="10229" width="5.85546875" style="49" customWidth="1"/>
    <col min="10230" max="10230" width="16.85546875" style="49" customWidth="1"/>
    <col min="10231" max="10231" width="26" style="49" customWidth="1"/>
    <col min="10232" max="10232" width="11.42578125" style="49" customWidth="1"/>
    <col min="10233" max="10233" width="4.42578125" style="49" customWidth="1"/>
    <col min="10234" max="10234" width="6.28515625" style="49" customWidth="1"/>
    <col min="10235" max="10235" width="10" style="49" customWidth="1"/>
    <col min="10236" max="10236" width="14.140625" style="49" customWidth="1"/>
    <col min="10237" max="10237" width="10.140625" style="49" customWidth="1"/>
    <col min="10238" max="10238" width="18.42578125" style="49" customWidth="1"/>
    <col min="10239" max="10241" width="12" style="49" customWidth="1"/>
    <col min="10242" max="10242" width="14.85546875" style="49" customWidth="1"/>
    <col min="10243" max="10245" width="11" style="49"/>
    <col min="10246" max="10246" width="19.7109375" style="49" customWidth="1"/>
    <col min="10247" max="10482" width="11" style="49"/>
    <col min="10483" max="10483" width="3.28515625" style="49" customWidth="1"/>
    <col min="10484" max="10484" width="11.140625" style="49" bestFit="1" customWidth="1"/>
    <col min="10485" max="10485" width="5.85546875" style="49" customWidth="1"/>
    <col min="10486" max="10486" width="16.85546875" style="49" customWidth="1"/>
    <col min="10487" max="10487" width="26" style="49" customWidth="1"/>
    <col min="10488" max="10488" width="11.42578125" style="49" customWidth="1"/>
    <col min="10489" max="10489" width="4.42578125" style="49" customWidth="1"/>
    <col min="10490" max="10490" width="6.28515625" style="49" customWidth="1"/>
    <col min="10491" max="10491" width="10" style="49" customWidth="1"/>
    <col min="10492" max="10492" width="14.140625" style="49" customWidth="1"/>
    <col min="10493" max="10493" width="10.140625" style="49" customWidth="1"/>
    <col min="10494" max="10494" width="18.42578125" style="49" customWidth="1"/>
    <col min="10495" max="10497" width="12" style="49" customWidth="1"/>
    <col min="10498" max="10498" width="14.85546875" style="49" customWidth="1"/>
    <col min="10499" max="10501" width="11" style="49"/>
    <col min="10502" max="10502" width="19.7109375" style="49" customWidth="1"/>
    <col min="10503" max="10738" width="11" style="49"/>
    <col min="10739" max="10739" width="3.28515625" style="49" customWidth="1"/>
    <col min="10740" max="10740" width="11.140625" style="49" bestFit="1" customWidth="1"/>
    <col min="10741" max="10741" width="5.85546875" style="49" customWidth="1"/>
    <col min="10742" max="10742" width="16.85546875" style="49" customWidth="1"/>
    <col min="10743" max="10743" width="26" style="49" customWidth="1"/>
    <col min="10744" max="10744" width="11.42578125" style="49" customWidth="1"/>
    <col min="10745" max="10745" width="4.42578125" style="49" customWidth="1"/>
    <col min="10746" max="10746" width="6.28515625" style="49" customWidth="1"/>
    <col min="10747" max="10747" width="10" style="49" customWidth="1"/>
    <col min="10748" max="10748" width="14.140625" style="49" customWidth="1"/>
    <col min="10749" max="10749" width="10.140625" style="49" customWidth="1"/>
    <col min="10750" max="10750" width="18.42578125" style="49" customWidth="1"/>
    <col min="10751" max="10753" width="12" style="49" customWidth="1"/>
    <col min="10754" max="10754" width="14.85546875" style="49" customWidth="1"/>
    <col min="10755" max="10757" width="11" style="49"/>
    <col min="10758" max="10758" width="19.7109375" style="49" customWidth="1"/>
    <col min="10759" max="10994" width="11" style="49"/>
    <col min="10995" max="10995" width="3.28515625" style="49" customWidth="1"/>
    <col min="10996" max="10996" width="11.140625" style="49" bestFit="1" customWidth="1"/>
    <col min="10997" max="10997" width="5.85546875" style="49" customWidth="1"/>
    <col min="10998" max="10998" width="16.85546875" style="49" customWidth="1"/>
    <col min="10999" max="10999" width="26" style="49" customWidth="1"/>
    <col min="11000" max="11000" width="11.42578125" style="49" customWidth="1"/>
    <col min="11001" max="11001" width="4.42578125" style="49" customWidth="1"/>
    <col min="11002" max="11002" width="6.28515625" style="49" customWidth="1"/>
    <col min="11003" max="11003" width="10" style="49" customWidth="1"/>
    <col min="11004" max="11004" width="14.140625" style="49" customWidth="1"/>
    <col min="11005" max="11005" width="10.140625" style="49" customWidth="1"/>
    <col min="11006" max="11006" width="18.42578125" style="49" customWidth="1"/>
    <col min="11007" max="11009" width="12" style="49" customWidth="1"/>
    <col min="11010" max="11010" width="14.85546875" style="49" customWidth="1"/>
    <col min="11011" max="11013" width="11" style="49"/>
    <col min="11014" max="11014" width="19.7109375" style="49" customWidth="1"/>
    <col min="11015" max="11250" width="11" style="49"/>
    <col min="11251" max="11251" width="3.28515625" style="49" customWidth="1"/>
    <col min="11252" max="11252" width="11.140625" style="49" bestFit="1" customWidth="1"/>
    <col min="11253" max="11253" width="5.85546875" style="49" customWidth="1"/>
    <col min="11254" max="11254" width="16.85546875" style="49" customWidth="1"/>
    <col min="11255" max="11255" width="26" style="49" customWidth="1"/>
    <col min="11256" max="11256" width="11.42578125" style="49" customWidth="1"/>
    <col min="11257" max="11257" width="4.42578125" style="49" customWidth="1"/>
    <col min="11258" max="11258" width="6.28515625" style="49" customWidth="1"/>
    <col min="11259" max="11259" width="10" style="49" customWidth="1"/>
    <col min="11260" max="11260" width="14.140625" style="49" customWidth="1"/>
    <col min="11261" max="11261" width="10.140625" style="49" customWidth="1"/>
    <col min="11262" max="11262" width="18.42578125" style="49" customWidth="1"/>
    <col min="11263" max="11265" width="12" style="49" customWidth="1"/>
    <col min="11266" max="11266" width="14.85546875" style="49" customWidth="1"/>
    <col min="11267" max="11269" width="11" style="49"/>
    <col min="11270" max="11270" width="19.7109375" style="49" customWidth="1"/>
    <col min="11271" max="11506" width="11" style="49"/>
    <col min="11507" max="11507" width="3.28515625" style="49" customWidth="1"/>
    <col min="11508" max="11508" width="11.140625" style="49" bestFit="1" customWidth="1"/>
    <col min="11509" max="11509" width="5.85546875" style="49" customWidth="1"/>
    <col min="11510" max="11510" width="16.85546875" style="49" customWidth="1"/>
    <col min="11511" max="11511" width="26" style="49" customWidth="1"/>
    <col min="11512" max="11512" width="11.42578125" style="49" customWidth="1"/>
    <col min="11513" max="11513" width="4.42578125" style="49" customWidth="1"/>
    <col min="11514" max="11514" width="6.28515625" style="49" customWidth="1"/>
    <col min="11515" max="11515" width="10" style="49" customWidth="1"/>
    <col min="11516" max="11516" width="14.140625" style="49" customWidth="1"/>
    <col min="11517" max="11517" width="10.140625" style="49" customWidth="1"/>
    <col min="11518" max="11518" width="18.42578125" style="49" customWidth="1"/>
    <col min="11519" max="11521" width="12" style="49" customWidth="1"/>
    <col min="11522" max="11522" width="14.85546875" style="49" customWidth="1"/>
    <col min="11523" max="11525" width="11" style="49"/>
    <col min="11526" max="11526" width="19.7109375" style="49" customWidth="1"/>
    <col min="11527" max="11762" width="11" style="49"/>
    <col min="11763" max="11763" width="3.28515625" style="49" customWidth="1"/>
    <col min="11764" max="11764" width="11.140625" style="49" bestFit="1" customWidth="1"/>
    <col min="11765" max="11765" width="5.85546875" style="49" customWidth="1"/>
    <col min="11766" max="11766" width="16.85546875" style="49" customWidth="1"/>
    <col min="11767" max="11767" width="26" style="49" customWidth="1"/>
    <col min="11768" max="11768" width="11.42578125" style="49" customWidth="1"/>
    <col min="11769" max="11769" width="4.42578125" style="49" customWidth="1"/>
    <col min="11770" max="11770" width="6.28515625" style="49" customWidth="1"/>
    <col min="11771" max="11771" width="10" style="49" customWidth="1"/>
    <col min="11772" max="11772" width="14.140625" style="49" customWidth="1"/>
    <col min="11773" max="11773" width="10.140625" style="49" customWidth="1"/>
    <col min="11774" max="11774" width="18.42578125" style="49" customWidth="1"/>
    <col min="11775" max="11777" width="12" style="49" customWidth="1"/>
    <col min="11778" max="11778" width="14.85546875" style="49" customWidth="1"/>
    <col min="11779" max="11781" width="11" style="49"/>
    <col min="11782" max="11782" width="19.7109375" style="49" customWidth="1"/>
    <col min="11783" max="12018" width="11" style="49"/>
    <col min="12019" max="12019" width="3.28515625" style="49" customWidth="1"/>
    <col min="12020" max="12020" width="11.140625" style="49" bestFit="1" customWidth="1"/>
    <col min="12021" max="12021" width="5.85546875" style="49" customWidth="1"/>
    <col min="12022" max="12022" width="16.85546875" style="49" customWidth="1"/>
    <col min="12023" max="12023" width="26" style="49" customWidth="1"/>
    <col min="12024" max="12024" width="11.42578125" style="49" customWidth="1"/>
    <col min="12025" max="12025" width="4.42578125" style="49" customWidth="1"/>
    <col min="12026" max="12026" width="6.28515625" style="49" customWidth="1"/>
    <col min="12027" max="12027" width="10" style="49" customWidth="1"/>
    <col min="12028" max="12028" width="14.140625" style="49" customWidth="1"/>
    <col min="12029" max="12029" width="10.140625" style="49" customWidth="1"/>
    <col min="12030" max="12030" width="18.42578125" style="49" customWidth="1"/>
    <col min="12031" max="12033" width="12" style="49" customWidth="1"/>
    <col min="12034" max="12034" width="14.85546875" style="49" customWidth="1"/>
    <col min="12035" max="12037" width="11" style="49"/>
    <col min="12038" max="12038" width="19.7109375" style="49" customWidth="1"/>
    <col min="12039" max="12274" width="11" style="49"/>
    <col min="12275" max="12275" width="3.28515625" style="49" customWidth="1"/>
    <col min="12276" max="12276" width="11.140625" style="49" bestFit="1" customWidth="1"/>
    <col min="12277" max="12277" width="5.85546875" style="49" customWidth="1"/>
    <col min="12278" max="12278" width="16.85546875" style="49" customWidth="1"/>
    <col min="12279" max="12279" width="26" style="49" customWidth="1"/>
    <col min="12280" max="12280" width="11.42578125" style="49" customWidth="1"/>
    <col min="12281" max="12281" width="4.42578125" style="49" customWidth="1"/>
    <col min="12282" max="12282" width="6.28515625" style="49" customWidth="1"/>
    <col min="12283" max="12283" width="10" style="49" customWidth="1"/>
    <col min="12284" max="12284" width="14.140625" style="49" customWidth="1"/>
    <col min="12285" max="12285" width="10.140625" style="49" customWidth="1"/>
    <col min="12286" max="12286" width="18.42578125" style="49" customWidth="1"/>
    <col min="12287" max="12289" width="12" style="49" customWidth="1"/>
    <col min="12290" max="12290" width="14.85546875" style="49" customWidth="1"/>
    <col min="12291" max="12293" width="11" style="49"/>
    <col min="12294" max="12294" width="19.7109375" style="49" customWidth="1"/>
    <col min="12295" max="12530" width="11" style="49"/>
    <col min="12531" max="12531" width="3.28515625" style="49" customWidth="1"/>
    <col min="12532" max="12532" width="11.140625" style="49" bestFit="1" customWidth="1"/>
    <col min="12533" max="12533" width="5.85546875" style="49" customWidth="1"/>
    <col min="12534" max="12534" width="16.85546875" style="49" customWidth="1"/>
    <col min="12535" max="12535" width="26" style="49" customWidth="1"/>
    <col min="12536" max="12536" width="11.42578125" style="49" customWidth="1"/>
    <col min="12537" max="12537" width="4.42578125" style="49" customWidth="1"/>
    <col min="12538" max="12538" width="6.28515625" style="49" customWidth="1"/>
    <col min="12539" max="12539" width="10" style="49" customWidth="1"/>
    <col min="12540" max="12540" width="14.140625" style="49" customWidth="1"/>
    <col min="12541" max="12541" width="10.140625" style="49" customWidth="1"/>
    <col min="12542" max="12542" width="18.42578125" style="49" customWidth="1"/>
    <col min="12543" max="12545" width="12" style="49" customWidth="1"/>
    <col min="12546" max="12546" width="14.85546875" style="49" customWidth="1"/>
    <col min="12547" max="12549" width="11" style="49"/>
    <col min="12550" max="12550" width="19.7109375" style="49" customWidth="1"/>
    <col min="12551" max="12786" width="11" style="49"/>
    <col min="12787" max="12787" width="3.28515625" style="49" customWidth="1"/>
    <col min="12788" max="12788" width="11.140625" style="49" bestFit="1" customWidth="1"/>
    <col min="12789" max="12789" width="5.85546875" style="49" customWidth="1"/>
    <col min="12790" max="12790" width="16.85546875" style="49" customWidth="1"/>
    <col min="12791" max="12791" width="26" style="49" customWidth="1"/>
    <col min="12792" max="12792" width="11.42578125" style="49" customWidth="1"/>
    <col min="12793" max="12793" width="4.42578125" style="49" customWidth="1"/>
    <col min="12794" max="12794" width="6.28515625" style="49" customWidth="1"/>
    <col min="12795" max="12795" width="10" style="49" customWidth="1"/>
    <col min="12796" max="12796" width="14.140625" style="49" customWidth="1"/>
    <col min="12797" max="12797" width="10.140625" style="49" customWidth="1"/>
    <col min="12798" max="12798" width="18.42578125" style="49" customWidth="1"/>
    <col min="12799" max="12801" width="12" style="49" customWidth="1"/>
    <col min="12802" max="12802" width="14.85546875" style="49" customWidth="1"/>
    <col min="12803" max="12805" width="11" style="49"/>
    <col min="12806" max="12806" width="19.7109375" style="49" customWidth="1"/>
    <col min="12807" max="13042" width="11" style="49"/>
    <col min="13043" max="13043" width="3.28515625" style="49" customWidth="1"/>
    <col min="13044" max="13044" width="11.140625" style="49" bestFit="1" customWidth="1"/>
    <col min="13045" max="13045" width="5.85546875" style="49" customWidth="1"/>
    <col min="13046" max="13046" width="16.85546875" style="49" customWidth="1"/>
    <col min="13047" max="13047" width="26" style="49" customWidth="1"/>
    <col min="13048" max="13048" width="11.42578125" style="49" customWidth="1"/>
    <col min="13049" max="13049" width="4.42578125" style="49" customWidth="1"/>
    <col min="13050" max="13050" width="6.28515625" style="49" customWidth="1"/>
    <col min="13051" max="13051" width="10" style="49" customWidth="1"/>
    <col min="13052" max="13052" width="14.140625" style="49" customWidth="1"/>
    <col min="13053" max="13053" width="10.140625" style="49" customWidth="1"/>
    <col min="13054" max="13054" width="18.42578125" style="49" customWidth="1"/>
    <col min="13055" max="13057" width="12" style="49" customWidth="1"/>
    <col min="13058" max="13058" width="14.85546875" style="49" customWidth="1"/>
    <col min="13059" max="13061" width="11" style="49"/>
    <col min="13062" max="13062" width="19.7109375" style="49" customWidth="1"/>
    <col min="13063" max="13298" width="11" style="49"/>
    <col min="13299" max="13299" width="3.28515625" style="49" customWidth="1"/>
    <col min="13300" max="13300" width="11.140625" style="49" bestFit="1" customWidth="1"/>
    <col min="13301" max="13301" width="5.85546875" style="49" customWidth="1"/>
    <col min="13302" max="13302" width="16.85546875" style="49" customWidth="1"/>
    <col min="13303" max="13303" width="26" style="49" customWidth="1"/>
    <col min="13304" max="13304" width="11.42578125" style="49" customWidth="1"/>
    <col min="13305" max="13305" width="4.42578125" style="49" customWidth="1"/>
    <col min="13306" max="13306" width="6.28515625" style="49" customWidth="1"/>
    <col min="13307" max="13307" width="10" style="49" customWidth="1"/>
    <col min="13308" max="13308" width="14.140625" style="49" customWidth="1"/>
    <col min="13309" max="13309" width="10.140625" style="49" customWidth="1"/>
    <col min="13310" max="13310" width="18.42578125" style="49" customWidth="1"/>
    <col min="13311" max="13313" width="12" style="49" customWidth="1"/>
    <col min="13314" max="13314" width="14.85546875" style="49" customWidth="1"/>
    <col min="13315" max="13317" width="11" style="49"/>
    <col min="13318" max="13318" width="19.7109375" style="49" customWidth="1"/>
    <col min="13319" max="13554" width="11" style="49"/>
    <col min="13555" max="13555" width="3.28515625" style="49" customWidth="1"/>
    <col min="13556" max="13556" width="11.140625" style="49" bestFit="1" customWidth="1"/>
    <col min="13557" max="13557" width="5.85546875" style="49" customWidth="1"/>
    <col min="13558" max="13558" width="16.85546875" style="49" customWidth="1"/>
    <col min="13559" max="13559" width="26" style="49" customWidth="1"/>
    <col min="13560" max="13560" width="11.42578125" style="49" customWidth="1"/>
    <col min="13561" max="13561" width="4.42578125" style="49" customWidth="1"/>
    <col min="13562" max="13562" width="6.28515625" style="49" customWidth="1"/>
    <col min="13563" max="13563" width="10" style="49" customWidth="1"/>
    <col min="13564" max="13564" width="14.140625" style="49" customWidth="1"/>
    <col min="13565" max="13565" width="10.140625" style="49" customWidth="1"/>
    <col min="13566" max="13566" width="18.42578125" style="49" customWidth="1"/>
    <col min="13567" max="13569" width="12" style="49" customWidth="1"/>
    <col min="13570" max="13570" width="14.85546875" style="49" customWidth="1"/>
    <col min="13571" max="13573" width="11" style="49"/>
    <col min="13574" max="13574" width="19.7109375" style="49" customWidth="1"/>
    <col min="13575" max="13810" width="11" style="49"/>
    <col min="13811" max="13811" width="3.28515625" style="49" customWidth="1"/>
    <col min="13812" max="13812" width="11.140625" style="49" bestFit="1" customWidth="1"/>
    <col min="13813" max="13813" width="5.85546875" style="49" customWidth="1"/>
    <col min="13814" max="13814" width="16.85546875" style="49" customWidth="1"/>
    <col min="13815" max="13815" width="26" style="49" customWidth="1"/>
    <col min="13816" max="13816" width="11.42578125" style="49" customWidth="1"/>
    <col min="13817" max="13817" width="4.42578125" style="49" customWidth="1"/>
    <col min="13818" max="13818" width="6.28515625" style="49" customWidth="1"/>
    <col min="13819" max="13819" width="10" style="49" customWidth="1"/>
    <col min="13820" max="13820" width="14.140625" style="49" customWidth="1"/>
    <col min="13821" max="13821" width="10.140625" style="49" customWidth="1"/>
    <col min="13822" max="13822" width="18.42578125" style="49" customWidth="1"/>
    <col min="13823" max="13825" width="12" style="49" customWidth="1"/>
    <col min="13826" max="13826" width="14.85546875" style="49" customWidth="1"/>
    <col min="13827" max="13829" width="11" style="49"/>
    <col min="13830" max="13830" width="19.7109375" style="49" customWidth="1"/>
    <col min="13831" max="14066" width="11" style="49"/>
    <col min="14067" max="14067" width="3.28515625" style="49" customWidth="1"/>
    <col min="14068" max="14068" width="11.140625" style="49" bestFit="1" customWidth="1"/>
    <col min="14069" max="14069" width="5.85546875" style="49" customWidth="1"/>
    <col min="14070" max="14070" width="16.85546875" style="49" customWidth="1"/>
    <col min="14071" max="14071" width="26" style="49" customWidth="1"/>
    <col min="14072" max="14072" width="11.42578125" style="49" customWidth="1"/>
    <col min="14073" max="14073" width="4.42578125" style="49" customWidth="1"/>
    <col min="14074" max="14074" width="6.28515625" style="49" customWidth="1"/>
    <col min="14075" max="14075" width="10" style="49" customWidth="1"/>
    <col min="14076" max="14076" width="14.140625" style="49" customWidth="1"/>
    <col min="14077" max="14077" width="10.140625" style="49" customWidth="1"/>
    <col min="14078" max="14078" width="18.42578125" style="49" customWidth="1"/>
    <col min="14079" max="14081" width="12" style="49" customWidth="1"/>
    <col min="14082" max="14082" width="14.85546875" style="49" customWidth="1"/>
    <col min="14083" max="14085" width="11" style="49"/>
    <col min="14086" max="14086" width="19.7109375" style="49" customWidth="1"/>
    <col min="14087" max="14322" width="11" style="49"/>
    <col min="14323" max="14323" width="3.28515625" style="49" customWidth="1"/>
    <col min="14324" max="14324" width="11.140625" style="49" bestFit="1" customWidth="1"/>
    <col min="14325" max="14325" width="5.85546875" style="49" customWidth="1"/>
    <col min="14326" max="14326" width="16.85546875" style="49" customWidth="1"/>
    <col min="14327" max="14327" width="26" style="49" customWidth="1"/>
    <col min="14328" max="14328" width="11.42578125" style="49" customWidth="1"/>
    <col min="14329" max="14329" width="4.42578125" style="49" customWidth="1"/>
    <col min="14330" max="14330" width="6.28515625" style="49" customWidth="1"/>
    <col min="14331" max="14331" width="10" style="49" customWidth="1"/>
    <col min="14332" max="14332" width="14.140625" style="49" customWidth="1"/>
    <col min="14333" max="14333" width="10.140625" style="49" customWidth="1"/>
    <col min="14334" max="14334" width="18.42578125" style="49" customWidth="1"/>
    <col min="14335" max="14337" width="12" style="49" customWidth="1"/>
    <col min="14338" max="14338" width="14.85546875" style="49" customWidth="1"/>
    <col min="14339" max="14341" width="11" style="49"/>
    <col min="14342" max="14342" width="19.7109375" style="49" customWidth="1"/>
    <col min="14343" max="14578" width="11" style="49"/>
    <col min="14579" max="14579" width="3.28515625" style="49" customWidth="1"/>
    <col min="14580" max="14580" width="11.140625" style="49" bestFit="1" customWidth="1"/>
    <col min="14581" max="14581" width="5.85546875" style="49" customWidth="1"/>
    <col min="14582" max="14582" width="16.85546875" style="49" customWidth="1"/>
    <col min="14583" max="14583" width="26" style="49" customWidth="1"/>
    <col min="14584" max="14584" width="11.42578125" style="49" customWidth="1"/>
    <col min="14585" max="14585" width="4.42578125" style="49" customWidth="1"/>
    <col min="14586" max="14586" width="6.28515625" style="49" customWidth="1"/>
    <col min="14587" max="14587" width="10" style="49" customWidth="1"/>
    <col min="14588" max="14588" width="14.140625" style="49" customWidth="1"/>
    <col min="14589" max="14589" width="10.140625" style="49" customWidth="1"/>
    <col min="14590" max="14590" width="18.42578125" style="49" customWidth="1"/>
    <col min="14591" max="14593" width="12" style="49" customWidth="1"/>
    <col min="14594" max="14594" width="14.85546875" style="49" customWidth="1"/>
    <col min="14595" max="14597" width="11" style="49"/>
    <col min="14598" max="14598" width="19.7109375" style="49" customWidth="1"/>
    <col min="14599" max="14834" width="11" style="49"/>
    <col min="14835" max="14835" width="3.28515625" style="49" customWidth="1"/>
    <col min="14836" max="14836" width="11.140625" style="49" bestFit="1" customWidth="1"/>
    <col min="14837" max="14837" width="5.85546875" style="49" customWidth="1"/>
    <col min="14838" max="14838" width="16.85546875" style="49" customWidth="1"/>
    <col min="14839" max="14839" width="26" style="49" customWidth="1"/>
    <col min="14840" max="14840" width="11.42578125" style="49" customWidth="1"/>
    <col min="14841" max="14841" width="4.42578125" style="49" customWidth="1"/>
    <col min="14842" max="14842" width="6.28515625" style="49" customWidth="1"/>
    <col min="14843" max="14843" width="10" style="49" customWidth="1"/>
    <col min="14844" max="14844" width="14.140625" style="49" customWidth="1"/>
    <col min="14845" max="14845" width="10.140625" style="49" customWidth="1"/>
    <col min="14846" max="14846" width="18.42578125" style="49" customWidth="1"/>
    <col min="14847" max="14849" width="12" style="49" customWidth="1"/>
    <col min="14850" max="14850" width="14.85546875" style="49" customWidth="1"/>
    <col min="14851" max="14853" width="11" style="49"/>
    <col min="14854" max="14854" width="19.7109375" style="49" customWidth="1"/>
    <col min="14855" max="15090" width="11" style="49"/>
    <col min="15091" max="15091" width="3.28515625" style="49" customWidth="1"/>
    <col min="15092" max="15092" width="11.140625" style="49" bestFit="1" customWidth="1"/>
    <col min="15093" max="15093" width="5.85546875" style="49" customWidth="1"/>
    <col min="15094" max="15094" width="16.85546875" style="49" customWidth="1"/>
    <col min="15095" max="15095" width="26" style="49" customWidth="1"/>
    <col min="15096" max="15096" width="11.42578125" style="49" customWidth="1"/>
    <col min="15097" max="15097" width="4.42578125" style="49" customWidth="1"/>
    <col min="15098" max="15098" width="6.28515625" style="49" customWidth="1"/>
    <col min="15099" max="15099" width="10" style="49" customWidth="1"/>
    <col min="15100" max="15100" width="14.140625" style="49" customWidth="1"/>
    <col min="15101" max="15101" width="10.140625" style="49" customWidth="1"/>
    <col min="15102" max="15102" width="18.42578125" style="49" customWidth="1"/>
    <col min="15103" max="15105" width="12" style="49" customWidth="1"/>
    <col min="15106" max="15106" width="14.85546875" style="49" customWidth="1"/>
    <col min="15107" max="15109" width="11" style="49"/>
    <col min="15110" max="15110" width="19.7109375" style="49" customWidth="1"/>
    <col min="15111" max="15346" width="11" style="49"/>
    <col min="15347" max="15347" width="3.28515625" style="49" customWidth="1"/>
    <col min="15348" max="15348" width="11.140625" style="49" bestFit="1" customWidth="1"/>
    <col min="15349" max="15349" width="5.85546875" style="49" customWidth="1"/>
    <col min="15350" max="15350" width="16.85546875" style="49" customWidth="1"/>
    <col min="15351" max="15351" width="26" style="49" customWidth="1"/>
    <col min="15352" max="15352" width="11.42578125" style="49" customWidth="1"/>
    <col min="15353" max="15353" width="4.42578125" style="49" customWidth="1"/>
    <col min="15354" max="15354" width="6.28515625" style="49" customWidth="1"/>
    <col min="15355" max="15355" width="10" style="49" customWidth="1"/>
    <col min="15356" max="15356" width="14.140625" style="49" customWidth="1"/>
    <col min="15357" max="15357" width="10.140625" style="49" customWidth="1"/>
    <col min="15358" max="15358" width="18.42578125" style="49" customWidth="1"/>
    <col min="15359" max="15361" width="12" style="49" customWidth="1"/>
    <col min="15362" max="15362" width="14.85546875" style="49" customWidth="1"/>
    <col min="15363" max="15365" width="11" style="49"/>
    <col min="15366" max="15366" width="19.7109375" style="49" customWidth="1"/>
    <col min="15367" max="15602" width="11" style="49"/>
    <col min="15603" max="15603" width="3.28515625" style="49" customWidth="1"/>
    <col min="15604" max="15604" width="11.140625" style="49" bestFit="1" customWidth="1"/>
    <col min="15605" max="15605" width="5.85546875" style="49" customWidth="1"/>
    <col min="15606" max="15606" width="16.85546875" style="49" customWidth="1"/>
    <col min="15607" max="15607" width="26" style="49" customWidth="1"/>
    <col min="15608" max="15608" width="11.42578125" style="49" customWidth="1"/>
    <col min="15609" max="15609" width="4.42578125" style="49" customWidth="1"/>
    <col min="15610" max="15610" width="6.28515625" style="49" customWidth="1"/>
    <col min="15611" max="15611" width="10" style="49" customWidth="1"/>
    <col min="15612" max="15612" width="14.140625" style="49" customWidth="1"/>
    <col min="15613" max="15613" width="10.140625" style="49" customWidth="1"/>
    <col min="15614" max="15614" width="18.42578125" style="49" customWidth="1"/>
    <col min="15615" max="15617" width="12" style="49" customWidth="1"/>
    <col min="15618" max="15618" width="14.85546875" style="49" customWidth="1"/>
    <col min="15619" max="15621" width="11" style="49"/>
    <col min="15622" max="15622" width="19.7109375" style="49" customWidth="1"/>
    <col min="15623" max="15858" width="11" style="49"/>
    <col min="15859" max="15859" width="3.28515625" style="49" customWidth="1"/>
    <col min="15860" max="15860" width="11.140625" style="49" bestFit="1" customWidth="1"/>
    <col min="15861" max="15861" width="5.85546875" style="49" customWidth="1"/>
    <col min="15862" max="15862" width="16.85546875" style="49" customWidth="1"/>
    <col min="15863" max="15863" width="26" style="49" customWidth="1"/>
    <col min="15864" max="15864" width="11.42578125" style="49" customWidth="1"/>
    <col min="15865" max="15865" width="4.42578125" style="49" customWidth="1"/>
    <col min="15866" max="15866" width="6.28515625" style="49" customWidth="1"/>
    <col min="15867" max="15867" width="10" style="49" customWidth="1"/>
    <col min="15868" max="15868" width="14.140625" style="49" customWidth="1"/>
    <col min="15869" max="15869" width="10.140625" style="49" customWidth="1"/>
    <col min="15870" max="15870" width="18.42578125" style="49" customWidth="1"/>
    <col min="15871" max="15873" width="12" style="49" customWidth="1"/>
    <col min="15874" max="15874" width="14.85546875" style="49" customWidth="1"/>
    <col min="15875" max="15877" width="11" style="49"/>
    <col min="15878" max="15878" width="19.7109375" style="49" customWidth="1"/>
    <col min="15879" max="16114" width="11" style="49"/>
    <col min="16115" max="16115" width="3.28515625" style="49" customWidth="1"/>
    <col min="16116" max="16116" width="11.140625" style="49" bestFit="1" customWidth="1"/>
    <col min="16117" max="16117" width="5.85546875" style="49" customWidth="1"/>
    <col min="16118" max="16118" width="16.85546875" style="49" customWidth="1"/>
    <col min="16119" max="16119" width="26" style="49" customWidth="1"/>
    <col min="16120" max="16120" width="11.42578125" style="49" customWidth="1"/>
    <col min="16121" max="16121" width="4.42578125" style="49" customWidth="1"/>
    <col min="16122" max="16122" width="6.28515625" style="49" customWidth="1"/>
    <col min="16123" max="16123" width="10" style="49" customWidth="1"/>
    <col min="16124" max="16124" width="14.140625" style="49" customWidth="1"/>
    <col min="16125" max="16125" width="10.140625" style="49" customWidth="1"/>
    <col min="16126" max="16126" width="18.42578125" style="49" customWidth="1"/>
    <col min="16127" max="16129" width="12" style="49" customWidth="1"/>
    <col min="16130" max="16130" width="14.85546875" style="49" customWidth="1"/>
    <col min="16131" max="16133" width="11" style="49"/>
    <col min="16134" max="16134" width="19.7109375" style="49" customWidth="1"/>
    <col min="16135" max="16384" width="11" style="49"/>
  </cols>
  <sheetData>
    <row r="1" spans="1:19">
      <c r="E1" s="44" t="s">
        <v>143</v>
      </c>
      <c r="F1" s="45"/>
      <c r="H1" s="47" t="s">
        <v>144</v>
      </c>
      <c r="I1" s="47" t="s">
        <v>145</v>
      </c>
      <c r="J1" s="47" t="s">
        <v>146</v>
      </c>
      <c r="K1" s="47" t="s">
        <v>147</v>
      </c>
      <c r="L1" s="47" t="s">
        <v>148</v>
      </c>
      <c r="O1" s="47" t="s">
        <v>149</v>
      </c>
    </row>
    <row r="2" spans="1:19">
      <c r="E2" s="44" t="s">
        <v>150</v>
      </c>
      <c r="F2" s="50">
        <v>0.35</v>
      </c>
      <c r="H2" s="44" t="s">
        <v>151</v>
      </c>
      <c r="I2" s="44" t="s">
        <v>152</v>
      </c>
      <c r="J2" s="44">
        <v>17000</v>
      </c>
      <c r="K2" s="44">
        <f>J2*90</f>
        <v>1530000</v>
      </c>
      <c r="L2" s="44">
        <f>K2/P2</f>
        <v>102000</v>
      </c>
      <c r="O2" s="47" t="s">
        <v>153</v>
      </c>
      <c r="P2" s="48">
        <v>15</v>
      </c>
    </row>
    <row r="3" spans="1:19">
      <c r="E3" s="44" t="s">
        <v>154</v>
      </c>
      <c r="F3" s="50">
        <v>0.17</v>
      </c>
      <c r="H3" s="44" t="s">
        <v>155</v>
      </c>
      <c r="I3" s="44" t="s">
        <v>156</v>
      </c>
      <c r="J3" s="44">
        <v>75000</v>
      </c>
      <c r="K3" s="44">
        <f>J3</f>
        <v>75000</v>
      </c>
      <c r="L3" s="44">
        <f>K3/P2</f>
        <v>5000</v>
      </c>
      <c r="O3" s="47" t="s">
        <v>157</v>
      </c>
      <c r="P3" s="48">
        <v>90</v>
      </c>
    </row>
    <row r="4" spans="1:19">
      <c r="L4" s="52">
        <f>SUM(L2:L3)</f>
        <v>107000</v>
      </c>
    </row>
    <row r="5" spans="1:19" ht="28.5">
      <c r="B5" s="355"/>
      <c r="C5" s="355"/>
      <c r="D5" s="355"/>
      <c r="E5" s="355"/>
      <c r="F5" s="355"/>
      <c r="G5" s="52"/>
      <c r="H5" s="53" t="s">
        <v>158</v>
      </c>
      <c r="I5" s="54">
        <f>L4/520</f>
        <v>205.76923076923077</v>
      </c>
      <c r="J5" s="52"/>
      <c r="N5" s="47" t="s">
        <v>24</v>
      </c>
      <c r="O5" s="47" t="s">
        <v>25</v>
      </c>
    </row>
    <row r="6" spans="1:19" ht="28.5" customHeight="1">
      <c r="B6" s="55"/>
      <c r="D6" s="56"/>
      <c r="E6" s="57"/>
      <c r="H6" s="57" t="s">
        <v>159</v>
      </c>
      <c r="I6" s="58">
        <v>0.4</v>
      </c>
      <c r="N6" s="47">
        <v>1.67</v>
      </c>
      <c r="O6" s="47">
        <v>15</v>
      </c>
    </row>
    <row r="7" spans="1:19">
      <c r="D7" s="56"/>
      <c r="E7" s="59"/>
      <c r="I7" s="47" t="s">
        <v>160</v>
      </c>
    </row>
    <row r="8" spans="1:19" s="68" customFormat="1" ht="45">
      <c r="A8" s="60"/>
      <c r="B8" s="61" t="s">
        <v>26</v>
      </c>
      <c r="C8" s="61"/>
      <c r="D8" s="62" t="s">
        <v>27</v>
      </c>
      <c r="E8" s="62" t="s">
        <v>28</v>
      </c>
      <c r="F8" s="63" t="s">
        <v>161</v>
      </c>
      <c r="G8" s="64" t="s">
        <v>29</v>
      </c>
      <c r="H8" s="65" t="s">
        <v>30</v>
      </c>
      <c r="I8" s="65" t="s">
        <v>31</v>
      </c>
      <c r="J8" s="66" t="s">
        <v>32</v>
      </c>
      <c r="K8" s="67" t="s">
        <v>33</v>
      </c>
      <c r="L8" s="67" t="s">
        <v>34</v>
      </c>
      <c r="M8" s="67" t="s">
        <v>35</v>
      </c>
      <c r="N8" s="66" t="s">
        <v>36</v>
      </c>
      <c r="O8" s="66" t="s">
        <v>37</v>
      </c>
      <c r="P8" s="66" t="s">
        <v>38</v>
      </c>
      <c r="Q8" s="66" t="s">
        <v>39</v>
      </c>
      <c r="R8" s="66" t="s">
        <v>40</v>
      </c>
      <c r="S8" s="66" t="s">
        <v>41</v>
      </c>
    </row>
    <row r="9" spans="1:19" s="83" customFormat="1" ht="93" customHeight="1">
      <c r="A9" s="69">
        <v>1</v>
      </c>
      <c r="B9" s="70" t="s">
        <v>162</v>
      </c>
      <c r="C9" s="71"/>
      <c r="D9" s="69">
        <v>27</v>
      </c>
      <c r="E9" s="70" t="s">
        <v>163</v>
      </c>
      <c r="F9" s="72"/>
      <c r="G9" s="73">
        <v>21.5</v>
      </c>
      <c r="H9" s="74">
        <f>G9+G9*18%-G9</f>
        <v>3.870000000000001</v>
      </c>
      <c r="I9" s="74">
        <f>G9/100*40</f>
        <v>8.6</v>
      </c>
      <c r="J9" s="75">
        <v>60</v>
      </c>
      <c r="K9" s="76">
        <f>G9+H9+I9</f>
        <v>33.97</v>
      </c>
      <c r="L9" s="76">
        <f>K9*O$6</f>
        <v>509.54999999999995</v>
      </c>
      <c r="M9" s="77">
        <f>L9*N$6</f>
        <v>850.94849999999985</v>
      </c>
      <c r="N9" s="78">
        <v>6000</v>
      </c>
      <c r="O9" s="79"/>
      <c r="P9" s="80">
        <f>N9+O9+S9</f>
        <v>6000</v>
      </c>
      <c r="Q9" s="81">
        <f t="shared" ref="Q9:Q20" si="0">N9*M9</f>
        <v>5105690.9999999991</v>
      </c>
      <c r="R9" s="81"/>
      <c r="S9" s="82"/>
    </row>
    <row r="10" spans="1:19" s="96" customFormat="1" ht="109.5" customHeight="1">
      <c r="A10" s="84">
        <v>2</v>
      </c>
      <c r="B10" s="70" t="s">
        <v>164</v>
      </c>
      <c r="C10" s="85"/>
      <c r="D10" s="84">
        <v>27</v>
      </c>
      <c r="E10" s="70" t="s">
        <v>165</v>
      </c>
      <c r="F10" s="86"/>
      <c r="G10" s="87">
        <v>21.5</v>
      </c>
      <c r="H10" s="88">
        <f>G10+G10*18%-G10</f>
        <v>3.870000000000001</v>
      </c>
      <c r="I10" s="74">
        <f>G10/100*40</f>
        <v>8.6</v>
      </c>
      <c r="J10" s="89">
        <v>60</v>
      </c>
      <c r="K10" s="76">
        <f t="shared" ref="K10:K11" si="1">G10+H10+I10</f>
        <v>33.97</v>
      </c>
      <c r="L10" s="90">
        <f t="shared" ref="L10:L22" si="2">K10*O$6</f>
        <v>509.54999999999995</v>
      </c>
      <c r="M10" s="91">
        <f>L10*N$6</f>
        <v>850.94849999999985</v>
      </c>
      <c r="N10" s="78">
        <v>3000</v>
      </c>
      <c r="O10" s="92"/>
      <c r="P10" s="93">
        <f>SUM(N10:O10)</f>
        <v>3000</v>
      </c>
      <c r="Q10" s="94">
        <f t="shared" si="0"/>
        <v>2552845.4999999995</v>
      </c>
      <c r="R10" s="94"/>
      <c r="S10" s="95"/>
    </row>
    <row r="11" spans="1:19" s="99" customFormat="1" ht="94.5" customHeight="1">
      <c r="A11" s="84">
        <v>3</v>
      </c>
      <c r="B11" s="70" t="s">
        <v>166</v>
      </c>
      <c r="C11" s="85"/>
      <c r="D11" s="84">
        <v>32</v>
      </c>
      <c r="E11" s="70" t="s">
        <v>167</v>
      </c>
      <c r="F11" s="86"/>
      <c r="G11" s="88">
        <v>22.92</v>
      </c>
      <c r="H11" s="88">
        <f>G11+G11*18%-G11</f>
        <v>4.1255999999999986</v>
      </c>
      <c r="I11" s="74">
        <f>G11/100*40</f>
        <v>9.168000000000001</v>
      </c>
      <c r="J11" s="97">
        <v>48</v>
      </c>
      <c r="K11" s="76">
        <f t="shared" si="1"/>
        <v>36.2136</v>
      </c>
      <c r="L11" s="90">
        <f t="shared" si="2"/>
        <v>543.20399999999995</v>
      </c>
      <c r="M11" s="91">
        <f t="shared" ref="M11:M37" si="3">L11*N$6</f>
        <v>907.15067999999985</v>
      </c>
      <c r="N11" s="78">
        <v>5500</v>
      </c>
      <c r="O11" s="98"/>
      <c r="P11" s="93">
        <f>SUM(N11:O11)</f>
        <v>5500</v>
      </c>
      <c r="Q11" s="94">
        <f t="shared" si="0"/>
        <v>4989328.7399999993</v>
      </c>
      <c r="R11" s="94"/>
      <c r="S11" s="95"/>
    </row>
    <row r="12" spans="1:19" s="99" customFormat="1" ht="99" customHeight="1">
      <c r="A12" s="84">
        <v>4</v>
      </c>
      <c r="B12" s="70" t="s">
        <v>168</v>
      </c>
      <c r="C12" s="85"/>
      <c r="D12" s="84">
        <v>31</v>
      </c>
      <c r="E12" s="70" t="s">
        <v>169</v>
      </c>
      <c r="F12" s="86"/>
      <c r="G12" s="88">
        <v>22.92</v>
      </c>
      <c r="H12" s="88">
        <f t="shared" ref="H12:H18" si="4">G12+G12*18%-G12</f>
        <v>4.1255999999999986</v>
      </c>
      <c r="I12" s="74">
        <f t="shared" ref="I12:I37" si="5">G12/100*40</f>
        <v>9.168000000000001</v>
      </c>
      <c r="J12" s="97">
        <v>48</v>
      </c>
      <c r="K12" s="76">
        <f>G12+H12+I12</f>
        <v>36.2136</v>
      </c>
      <c r="L12" s="90">
        <f t="shared" si="2"/>
        <v>543.20399999999995</v>
      </c>
      <c r="M12" s="91">
        <f t="shared" si="3"/>
        <v>907.15067999999985</v>
      </c>
      <c r="N12" s="78">
        <v>2500</v>
      </c>
      <c r="O12" s="98"/>
      <c r="P12" s="93">
        <f>SUM(N12:O12)</f>
        <v>2500</v>
      </c>
      <c r="Q12" s="94">
        <f t="shared" si="0"/>
        <v>2267876.6999999997</v>
      </c>
      <c r="R12" s="94"/>
      <c r="S12" s="95"/>
    </row>
    <row r="13" spans="1:19" s="96" customFormat="1" ht="113.25" customHeight="1">
      <c r="A13" s="84">
        <v>5</v>
      </c>
      <c r="B13" s="70" t="s">
        <v>170</v>
      </c>
      <c r="C13" s="85"/>
      <c r="D13" s="100">
        <v>30</v>
      </c>
      <c r="E13" s="70" t="s">
        <v>171</v>
      </c>
      <c r="F13" s="86"/>
      <c r="G13" s="87">
        <v>25</v>
      </c>
      <c r="H13" s="88">
        <f t="shared" si="4"/>
        <v>4.5</v>
      </c>
      <c r="I13" s="74">
        <f t="shared" si="5"/>
        <v>10</v>
      </c>
      <c r="J13" s="89">
        <v>48</v>
      </c>
      <c r="K13" s="76">
        <f>G13+H13+I13</f>
        <v>39.5</v>
      </c>
      <c r="L13" s="90">
        <f t="shared" si="2"/>
        <v>592.5</v>
      </c>
      <c r="M13" s="91">
        <f t="shared" si="3"/>
        <v>989.47499999999991</v>
      </c>
      <c r="N13" s="78">
        <v>3500</v>
      </c>
      <c r="O13" s="92"/>
      <c r="P13" s="93">
        <f>SUM(N13:O13)</f>
        <v>3500</v>
      </c>
      <c r="Q13" s="94">
        <f t="shared" si="0"/>
        <v>3463162.4999999995</v>
      </c>
      <c r="R13" s="94"/>
      <c r="S13" s="95"/>
    </row>
    <row r="14" spans="1:19" s="96" customFormat="1" ht="109.5" customHeight="1">
      <c r="A14" s="84">
        <v>6</v>
      </c>
      <c r="B14" s="70" t="s">
        <v>172</v>
      </c>
      <c r="C14" s="85"/>
      <c r="D14" s="84">
        <v>26</v>
      </c>
      <c r="E14" s="70" t="s">
        <v>173</v>
      </c>
      <c r="F14" s="86"/>
      <c r="G14" s="87">
        <v>17.5</v>
      </c>
      <c r="H14" s="88">
        <f t="shared" si="4"/>
        <v>3.1499999999999986</v>
      </c>
      <c r="I14" s="74">
        <f t="shared" si="5"/>
        <v>7</v>
      </c>
      <c r="J14" s="89">
        <v>84</v>
      </c>
      <c r="K14" s="76">
        <f>G14+H14+I14</f>
        <v>27.65</v>
      </c>
      <c r="L14" s="90">
        <f t="shared" si="2"/>
        <v>414.75</v>
      </c>
      <c r="M14" s="91">
        <f t="shared" si="3"/>
        <v>692.63249999999994</v>
      </c>
      <c r="N14" s="78">
        <v>2000</v>
      </c>
      <c r="O14" s="92"/>
      <c r="P14" s="93">
        <f t="shared" ref="P14:P26" si="6">N14+O14</f>
        <v>2000</v>
      </c>
      <c r="Q14" s="94">
        <f t="shared" si="0"/>
        <v>1385264.9999999998</v>
      </c>
      <c r="R14" s="94"/>
      <c r="S14" s="95"/>
    </row>
    <row r="15" spans="1:19" s="99" customFormat="1" ht="116.25" customHeight="1">
      <c r="A15" s="84">
        <v>7</v>
      </c>
      <c r="B15" s="70" t="s">
        <v>174</v>
      </c>
      <c r="C15" s="85"/>
      <c r="D15" s="101" t="s">
        <v>175</v>
      </c>
      <c r="E15" s="70" t="s">
        <v>176</v>
      </c>
      <c r="F15" s="86"/>
      <c r="G15" s="88">
        <v>22.2</v>
      </c>
      <c r="H15" s="88">
        <f t="shared" si="4"/>
        <v>3.9959999999999987</v>
      </c>
      <c r="I15" s="74">
        <f t="shared" si="5"/>
        <v>8.8800000000000008</v>
      </c>
      <c r="J15" s="97">
        <v>48</v>
      </c>
      <c r="K15" s="76">
        <f>G15+H15+I15</f>
        <v>35.076000000000001</v>
      </c>
      <c r="L15" s="90">
        <f t="shared" si="2"/>
        <v>526.14</v>
      </c>
      <c r="M15" s="91">
        <f t="shared" si="3"/>
        <v>878.65379999999993</v>
      </c>
      <c r="N15" s="78">
        <v>5000</v>
      </c>
      <c r="O15" s="98"/>
      <c r="P15" s="93">
        <f>N15+O15+S15</f>
        <v>5000</v>
      </c>
      <c r="Q15" s="94">
        <f t="shared" si="0"/>
        <v>4393269</v>
      </c>
      <c r="R15" s="94"/>
      <c r="S15" s="95"/>
    </row>
    <row r="16" spans="1:19" s="96" customFormat="1" ht="90.75" customHeight="1">
      <c r="A16" s="84">
        <v>8</v>
      </c>
      <c r="B16" s="70" t="s">
        <v>177</v>
      </c>
      <c r="C16" s="85"/>
      <c r="D16" s="100">
        <v>30</v>
      </c>
      <c r="E16" s="70" t="s">
        <v>178</v>
      </c>
      <c r="F16" s="86"/>
      <c r="G16" s="87">
        <v>26.5</v>
      </c>
      <c r="H16" s="88">
        <f t="shared" si="4"/>
        <v>4.7699999999999996</v>
      </c>
      <c r="I16" s="74">
        <f t="shared" si="5"/>
        <v>10.600000000000001</v>
      </c>
      <c r="J16" s="89">
        <v>36</v>
      </c>
      <c r="K16" s="76">
        <f t="shared" ref="K16:K37" si="7">G16+H16+I16</f>
        <v>41.870000000000005</v>
      </c>
      <c r="L16" s="90">
        <f t="shared" si="2"/>
        <v>628.05000000000007</v>
      </c>
      <c r="M16" s="91">
        <f t="shared" si="3"/>
        <v>1048.8435000000002</v>
      </c>
      <c r="N16" s="78">
        <v>2500</v>
      </c>
      <c r="O16" s="92"/>
      <c r="P16" s="93">
        <f t="shared" si="6"/>
        <v>2500</v>
      </c>
      <c r="Q16" s="94">
        <f t="shared" si="0"/>
        <v>2622108.7500000005</v>
      </c>
      <c r="R16" s="94"/>
      <c r="S16" s="95"/>
    </row>
    <row r="17" spans="1:20" s="96" customFormat="1" ht="90.75" customHeight="1">
      <c r="A17" s="84">
        <v>9</v>
      </c>
      <c r="B17" s="70" t="s">
        <v>179</v>
      </c>
      <c r="C17" s="85"/>
      <c r="D17" s="100">
        <v>30</v>
      </c>
      <c r="E17" s="70" t="s">
        <v>180</v>
      </c>
      <c r="F17" s="86"/>
      <c r="G17" s="87">
        <v>24.2</v>
      </c>
      <c r="H17" s="88">
        <f t="shared" si="4"/>
        <v>4.3559999999999981</v>
      </c>
      <c r="I17" s="74">
        <f t="shared" si="5"/>
        <v>9.68</v>
      </c>
      <c r="J17" s="89">
        <v>38</v>
      </c>
      <c r="K17" s="76">
        <f t="shared" si="7"/>
        <v>38.235999999999997</v>
      </c>
      <c r="L17" s="90">
        <f t="shared" si="2"/>
        <v>573.54</v>
      </c>
      <c r="M17" s="91">
        <f t="shared" si="3"/>
        <v>957.81179999999995</v>
      </c>
      <c r="N17" s="78">
        <v>4000</v>
      </c>
      <c r="O17" s="92"/>
      <c r="P17" s="93">
        <f>N17+O17+S17</f>
        <v>4000</v>
      </c>
      <c r="Q17" s="94">
        <f t="shared" si="0"/>
        <v>3831247.1999999997</v>
      </c>
      <c r="R17" s="94"/>
      <c r="S17" s="95"/>
    </row>
    <row r="18" spans="1:20" s="103" customFormat="1" ht="90.75" customHeight="1">
      <c r="A18" s="101">
        <v>10</v>
      </c>
      <c r="B18" s="70" t="s">
        <v>181</v>
      </c>
      <c r="C18" s="85"/>
      <c r="D18" s="101">
        <v>32</v>
      </c>
      <c r="E18" s="70" t="s">
        <v>182</v>
      </c>
      <c r="F18" s="86"/>
      <c r="G18" s="88">
        <v>24.5</v>
      </c>
      <c r="H18" s="88">
        <f t="shared" si="4"/>
        <v>4.41</v>
      </c>
      <c r="I18" s="74">
        <f t="shared" si="5"/>
        <v>9.8000000000000007</v>
      </c>
      <c r="J18" s="97">
        <v>36</v>
      </c>
      <c r="K18" s="76">
        <f t="shared" si="7"/>
        <v>38.71</v>
      </c>
      <c r="L18" s="90">
        <f t="shared" si="2"/>
        <v>580.65</v>
      </c>
      <c r="M18" s="91">
        <f t="shared" si="3"/>
        <v>969.68549999999993</v>
      </c>
      <c r="N18" s="78">
        <v>2000</v>
      </c>
      <c r="O18" s="98"/>
      <c r="P18" s="102">
        <f t="shared" si="6"/>
        <v>2000</v>
      </c>
      <c r="Q18" s="94">
        <f t="shared" si="0"/>
        <v>1939370.9999999998</v>
      </c>
      <c r="R18" s="94"/>
      <c r="S18" s="95"/>
      <c r="T18" s="99"/>
    </row>
    <row r="19" spans="1:20" s="96" customFormat="1" ht="90.75" customHeight="1">
      <c r="A19" s="84">
        <v>11</v>
      </c>
      <c r="B19" s="70" t="s">
        <v>183</v>
      </c>
      <c r="C19" s="85"/>
      <c r="D19" s="84" t="s">
        <v>108</v>
      </c>
      <c r="E19" s="70" t="s">
        <v>184</v>
      </c>
      <c r="F19" s="104"/>
      <c r="G19" s="87">
        <v>19.2</v>
      </c>
      <c r="H19" s="88">
        <f>G19+G19*35%-G19</f>
        <v>6.7199999999999989</v>
      </c>
      <c r="I19" s="74">
        <f t="shared" si="5"/>
        <v>7.68</v>
      </c>
      <c r="J19" s="89">
        <v>150</v>
      </c>
      <c r="K19" s="76">
        <f t="shared" si="7"/>
        <v>33.599999999999994</v>
      </c>
      <c r="L19" s="90">
        <f>K19*O$6+35</f>
        <v>538.99999999999989</v>
      </c>
      <c r="M19" s="91">
        <f t="shared" si="3"/>
        <v>900.12999999999977</v>
      </c>
      <c r="N19" s="78">
        <v>3500</v>
      </c>
      <c r="O19" s="92"/>
      <c r="P19" s="93">
        <f>N19+O19</f>
        <v>3500</v>
      </c>
      <c r="Q19" s="94">
        <f t="shared" si="0"/>
        <v>3150454.9999999991</v>
      </c>
      <c r="R19" s="94"/>
      <c r="S19" s="95"/>
    </row>
    <row r="20" spans="1:20" s="99" customFormat="1" ht="101.25" customHeight="1">
      <c r="A20" s="84">
        <v>12</v>
      </c>
      <c r="B20" s="70" t="s">
        <v>185</v>
      </c>
      <c r="C20" s="85"/>
      <c r="D20" s="101" t="s">
        <v>108</v>
      </c>
      <c r="E20" s="70" t="s">
        <v>186</v>
      </c>
      <c r="F20" s="86"/>
      <c r="G20" s="88">
        <v>17.8</v>
      </c>
      <c r="H20" s="88">
        <f>G20+G20*35%-G20</f>
        <v>6.23</v>
      </c>
      <c r="I20" s="74">
        <f t="shared" si="5"/>
        <v>7.120000000000001</v>
      </c>
      <c r="J20" s="97">
        <v>150</v>
      </c>
      <c r="K20" s="76">
        <f t="shared" si="7"/>
        <v>31.150000000000002</v>
      </c>
      <c r="L20" s="90">
        <f>K20*O$6+35</f>
        <v>502.25000000000006</v>
      </c>
      <c r="M20" s="91">
        <f t="shared" si="3"/>
        <v>838.75750000000005</v>
      </c>
      <c r="N20" s="78">
        <v>3000</v>
      </c>
      <c r="O20" s="98"/>
      <c r="P20" s="93">
        <f t="shared" si="6"/>
        <v>3000</v>
      </c>
      <c r="Q20" s="94">
        <f t="shared" si="0"/>
        <v>2516272.5</v>
      </c>
      <c r="R20" s="94"/>
      <c r="S20" s="95"/>
    </row>
    <row r="21" spans="1:20" s="99" customFormat="1" ht="101.25" customHeight="1">
      <c r="A21" s="84">
        <v>13</v>
      </c>
      <c r="B21" s="70" t="s">
        <v>187</v>
      </c>
      <c r="C21" s="85"/>
      <c r="D21" s="101" t="s">
        <v>108</v>
      </c>
      <c r="E21" s="70" t="s">
        <v>188</v>
      </c>
      <c r="F21" s="86"/>
      <c r="G21" s="88">
        <v>18</v>
      </c>
      <c r="H21" s="88">
        <f>G21+G21*35%-G21</f>
        <v>6.3000000000000007</v>
      </c>
      <c r="I21" s="74">
        <f t="shared" si="5"/>
        <v>7.1999999999999993</v>
      </c>
      <c r="J21" s="97">
        <v>150</v>
      </c>
      <c r="K21" s="76">
        <f t="shared" si="7"/>
        <v>31.5</v>
      </c>
      <c r="L21" s="90">
        <f>K21*O$6+35</f>
        <v>507.5</v>
      </c>
      <c r="M21" s="91">
        <f t="shared" si="3"/>
        <v>847.52499999999998</v>
      </c>
      <c r="N21" s="78">
        <v>3000</v>
      </c>
      <c r="O21" s="98"/>
      <c r="P21" s="93">
        <f t="shared" si="6"/>
        <v>3000</v>
      </c>
      <c r="Q21" s="94"/>
      <c r="R21" s="94"/>
      <c r="S21" s="95"/>
    </row>
    <row r="22" spans="1:20" s="99" customFormat="1" ht="101.25" customHeight="1">
      <c r="A22" s="84">
        <v>14</v>
      </c>
      <c r="B22" s="70" t="s">
        <v>189</v>
      </c>
      <c r="C22" s="85"/>
      <c r="D22" s="101">
        <v>32</v>
      </c>
      <c r="E22" s="70" t="s">
        <v>190</v>
      </c>
      <c r="F22" s="86"/>
      <c r="G22" s="88">
        <v>27.5</v>
      </c>
      <c r="H22" s="88">
        <f>G22+G22*18%-G22</f>
        <v>4.9500000000000028</v>
      </c>
      <c r="I22" s="74">
        <f t="shared" si="5"/>
        <v>11</v>
      </c>
      <c r="J22" s="97">
        <v>56</v>
      </c>
      <c r="K22" s="76">
        <f t="shared" si="7"/>
        <v>43.45</v>
      </c>
      <c r="L22" s="90">
        <f t="shared" si="2"/>
        <v>651.75</v>
      </c>
      <c r="M22" s="91">
        <f t="shared" si="3"/>
        <v>1088.4224999999999</v>
      </c>
      <c r="N22" s="105">
        <v>2500</v>
      </c>
      <c r="O22" s="98"/>
      <c r="P22" s="93">
        <f t="shared" si="6"/>
        <v>2500</v>
      </c>
      <c r="Q22" s="94"/>
      <c r="R22" s="94"/>
      <c r="S22" s="95"/>
    </row>
    <row r="23" spans="1:20" s="99" customFormat="1" ht="92.25" customHeight="1">
      <c r="A23" s="106">
        <v>15</v>
      </c>
      <c r="B23" s="70" t="s">
        <v>191</v>
      </c>
      <c r="C23" s="85"/>
      <c r="D23" s="101" t="s">
        <v>175</v>
      </c>
      <c r="E23" s="70" t="s">
        <v>192</v>
      </c>
      <c r="F23" s="86"/>
      <c r="G23" s="88">
        <v>22.1</v>
      </c>
      <c r="H23" s="88">
        <f>G23+G23*35%-G23</f>
        <v>7.7349999999999994</v>
      </c>
      <c r="I23" s="74">
        <f t="shared" si="5"/>
        <v>8.84</v>
      </c>
      <c r="J23" s="97">
        <v>44</v>
      </c>
      <c r="K23" s="76">
        <f t="shared" si="7"/>
        <v>38.674999999999997</v>
      </c>
      <c r="L23" s="90">
        <f>K23*O$6</f>
        <v>580.125</v>
      </c>
      <c r="M23" s="91">
        <f t="shared" si="3"/>
        <v>968.80874999999992</v>
      </c>
      <c r="N23" s="78">
        <v>3000</v>
      </c>
      <c r="O23" s="98"/>
      <c r="P23" s="93">
        <f t="shared" si="6"/>
        <v>3000</v>
      </c>
      <c r="Q23" s="94">
        <f>N23*M23</f>
        <v>2906426.2499999995</v>
      </c>
      <c r="R23" s="94"/>
      <c r="S23" s="95"/>
    </row>
    <row r="24" spans="1:20" s="96" customFormat="1" ht="87.75" customHeight="1">
      <c r="A24" s="106">
        <v>16</v>
      </c>
      <c r="B24" s="70" t="s">
        <v>193</v>
      </c>
      <c r="C24" s="85"/>
      <c r="D24" s="101" t="s">
        <v>175</v>
      </c>
      <c r="E24" s="70" t="s">
        <v>194</v>
      </c>
      <c r="F24" s="86"/>
      <c r="G24" s="88">
        <v>25.4</v>
      </c>
      <c r="H24" s="88">
        <f t="shared" ref="H24:H26" si="8">G24+G24*35%-G24</f>
        <v>8.89</v>
      </c>
      <c r="I24" s="74">
        <f t="shared" si="5"/>
        <v>10.16</v>
      </c>
      <c r="J24" s="97">
        <v>44</v>
      </c>
      <c r="K24" s="76">
        <f t="shared" si="7"/>
        <v>44.45</v>
      </c>
      <c r="L24" s="90">
        <f>K24*O$6</f>
        <v>666.75</v>
      </c>
      <c r="M24" s="91">
        <f t="shared" si="3"/>
        <v>1113.4724999999999</v>
      </c>
      <c r="N24" s="78">
        <v>3000</v>
      </c>
      <c r="O24" s="98"/>
      <c r="P24" s="93">
        <f t="shared" si="6"/>
        <v>3000</v>
      </c>
      <c r="Q24" s="94">
        <f>N24*M24</f>
        <v>3340417.4999999995</v>
      </c>
      <c r="R24" s="94"/>
      <c r="S24" s="95"/>
    </row>
    <row r="25" spans="1:20" s="103" customFormat="1" ht="132.75" customHeight="1">
      <c r="A25" s="101">
        <v>17</v>
      </c>
      <c r="B25" s="70" t="s">
        <v>195</v>
      </c>
      <c r="C25" s="85"/>
      <c r="D25" s="101" t="s">
        <v>196</v>
      </c>
      <c r="E25" s="70" t="s">
        <v>197</v>
      </c>
      <c r="F25" s="86"/>
      <c r="G25" s="88">
        <v>24</v>
      </c>
      <c r="H25" s="88">
        <f t="shared" si="8"/>
        <v>8.3999999999999986</v>
      </c>
      <c r="I25" s="74">
        <f t="shared" si="5"/>
        <v>9.6</v>
      </c>
      <c r="J25" s="97">
        <v>60</v>
      </c>
      <c r="K25" s="76">
        <f t="shared" si="7"/>
        <v>42</v>
      </c>
      <c r="L25" s="90">
        <f>K25*O$6</f>
        <v>630</v>
      </c>
      <c r="M25" s="91">
        <f t="shared" si="3"/>
        <v>1052.0999999999999</v>
      </c>
      <c r="N25" s="105">
        <v>2000</v>
      </c>
      <c r="O25" s="98"/>
      <c r="P25" s="102">
        <f t="shared" si="6"/>
        <v>2000</v>
      </c>
      <c r="Q25" s="94">
        <f>N25*M25</f>
        <v>2104200</v>
      </c>
      <c r="R25" s="94"/>
      <c r="S25" s="107"/>
    </row>
    <row r="26" spans="1:20" s="103" customFormat="1" ht="115.5" customHeight="1">
      <c r="A26" s="101">
        <v>18</v>
      </c>
      <c r="B26" s="70" t="s">
        <v>198</v>
      </c>
      <c r="C26" s="85"/>
      <c r="D26" s="101" t="s">
        <v>196</v>
      </c>
      <c r="E26" s="70" t="s">
        <v>199</v>
      </c>
      <c r="F26" s="86"/>
      <c r="G26" s="88">
        <v>32.200000000000003</v>
      </c>
      <c r="H26" s="88">
        <f t="shared" si="8"/>
        <v>11.269999999999996</v>
      </c>
      <c r="I26" s="74">
        <f t="shared" si="5"/>
        <v>12.88</v>
      </c>
      <c r="J26" s="97">
        <v>75</v>
      </c>
      <c r="K26" s="76">
        <f t="shared" si="7"/>
        <v>56.35</v>
      </c>
      <c r="L26" s="90">
        <f>K26*O$6+35</f>
        <v>880.25</v>
      </c>
      <c r="M26" s="91">
        <f t="shared" si="3"/>
        <v>1470.0174999999999</v>
      </c>
      <c r="N26" s="105">
        <v>2000</v>
      </c>
      <c r="O26" s="98"/>
      <c r="P26" s="102">
        <f t="shared" si="6"/>
        <v>2000</v>
      </c>
      <c r="Q26" s="94">
        <f>N26*M26</f>
        <v>2940035</v>
      </c>
      <c r="R26" s="94"/>
      <c r="S26" s="95"/>
    </row>
    <row r="27" spans="1:20" s="103" customFormat="1" ht="102.75" customHeight="1">
      <c r="A27" s="84">
        <v>19</v>
      </c>
      <c r="B27" s="70" t="s">
        <v>200</v>
      </c>
      <c r="C27" s="85"/>
      <c r="D27" s="84" t="s">
        <v>201</v>
      </c>
      <c r="E27" s="70" t="s">
        <v>202</v>
      </c>
      <c r="F27" s="86"/>
      <c r="G27" s="87">
        <v>22.7</v>
      </c>
      <c r="H27" s="88">
        <f t="shared" ref="H27:H35" si="9">G27+G27*18%-G27</f>
        <v>4.0859999999999985</v>
      </c>
      <c r="I27" s="74">
        <f t="shared" si="5"/>
        <v>9.0799999999999983</v>
      </c>
      <c r="J27" s="89">
        <v>40</v>
      </c>
      <c r="K27" s="76">
        <f t="shared" si="7"/>
        <v>35.866</v>
      </c>
      <c r="L27" s="90">
        <f>K27*O$6</f>
        <v>537.99</v>
      </c>
      <c r="M27" s="91">
        <f t="shared" si="3"/>
        <v>898.44330000000002</v>
      </c>
      <c r="N27" s="78">
        <v>4000</v>
      </c>
      <c r="O27" s="92"/>
      <c r="P27" s="93">
        <f>N27+O27+S27</f>
        <v>5500</v>
      </c>
      <c r="Q27" s="108">
        <f>N27*M27</f>
        <v>3593773.2</v>
      </c>
      <c r="R27" s="108"/>
      <c r="S27" s="109">
        <v>1500</v>
      </c>
    </row>
    <row r="28" spans="1:20" s="103" customFormat="1" ht="102.75" customHeight="1">
      <c r="A28" s="84">
        <v>20</v>
      </c>
      <c r="B28" s="110"/>
      <c r="C28" s="111"/>
      <c r="D28" s="84">
        <v>27</v>
      </c>
      <c r="E28" s="70" t="s">
        <v>203</v>
      </c>
      <c r="F28" s="112"/>
      <c r="G28" s="87">
        <v>23.33</v>
      </c>
      <c r="H28" s="88">
        <f t="shared" si="9"/>
        <v>4.1994000000000007</v>
      </c>
      <c r="I28" s="74">
        <f t="shared" si="5"/>
        <v>9.331999999999999</v>
      </c>
      <c r="J28" s="89">
        <v>50</v>
      </c>
      <c r="K28" s="76">
        <f t="shared" si="7"/>
        <v>36.861399999999996</v>
      </c>
      <c r="L28" s="90">
        <f t="shared" ref="L28:L35" si="10">K28*O$6</f>
        <v>552.92099999999994</v>
      </c>
      <c r="M28" s="91">
        <f t="shared" si="3"/>
        <v>923.37806999999987</v>
      </c>
      <c r="N28" s="69">
        <v>1500</v>
      </c>
      <c r="O28" s="92"/>
      <c r="P28" s="93"/>
      <c r="Q28" s="108"/>
      <c r="R28" s="108"/>
      <c r="S28" s="109"/>
    </row>
    <row r="29" spans="1:20" s="103" customFormat="1" ht="102.75" customHeight="1">
      <c r="A29" s="84">
        <v>21</v>
      </c>
      <c r="B29" s="113"/>
      <c r="C29" s="111"/>
      <c r="D29" s="84">
        <v>27</v>
      </c>
      <c r="E29" s="70" t="s">
        <v>204</v>
      </c>
      <c r="F29" s="112"/>
      <c r="G29" s="87">
        <v>23.33</v>
      </c>
      <c r="H29" s="88">
        <f t="shared" si="9"/>
        <v>4.1994000000000007</v>
      </c>
      <c r="I29" s="74">
        <f t="shared" si="5"/>
        <v>9.331999999999999</v>
      </c>
      <c r="J29" s="89">
        <v>50</v>
      </c>
      <c r="K29" s="76">
        <f t="shared" si="7"/>
        <v>36.861399999999996</v>
      </c>
      <c r="L29" s="90">
        <f t="shared" si="10"/>
        <v>552.92099999999994</v>
      </c>
      <c r="M29" s="91">
        <f t="shared" si="3"/>
        <v>923.37806999999987</v>
      </c>
      <c r="N29" s="69">
        <v>3000</v>
      </c>
      <c r="O29" s="92"/>
      <c r="P29" s="93"/>
      <c r="Q29" s="108"/>
      <c r="R29" s="108"/>
      <c r="S29" s="109"/>
    </row>
    <row r="30" spans="1:20" s="103" customFormat="1" ht="102" customHeight="1">
      <c r="A30" s="84">
        <v>22</v>
      </c>
      <c r="B30" s="113"/>
      <c r="C30" s="111"/>
      <c r="D30" s="84">
        <v>30</v>
      </c>
      <c r="E30" s="70" t="s">
        <v>205</v>
      </c>
      <c r="F30" s="112"/>
      <c r="G30" s="87">
        <v>28.34</v>
      </c>
      <c r="H30" s="88">
        <f t="shared" si="9"/>
        <v>5.1012000000000022</v>
      </c>
      <c r="I30" s="74">
        <f t="shared" si="5"/>
        <v>11.335999999999999</v>
      </c>
      <c r="J30" s="89">
        <v>48</v>
      </c>
      <c r="K30" s="76">
        <f t="shared" si="7"/>
        <v>44.777200000000001</v>
      </c>
      <c r="L30" s="90">
        <f t="shared" si="10"/>
        <v>671.65800000000002</v>
      </c>
      <c r="M30" s="91">
        <f t="shared" si="3"/>
        <v>1121.66886</v>
      </c>
      <c r="N30" s="69">
        <v>3500</v>
      </c>
      <c r="O30" s="92"/>
      <c r="P30" s="93"/>
      <c r="Q30" s="108"/>
      <c r="R30" s="108"/>
      <c r="S30" s="109"/>
    </row>
    <row r="31" spans="1:20" s="103" customFormat="1" ht="102" customHeight="1">
      <c r="A31" s="84">
        <v>23</v>
      </c>
      <c r="B31" s="113"/>
      <c r="C31" s="111"/>
      <c r="D31" s="84">
        <v>30</v>
      </c>
      <c r="E31" s="70" t="s">
        <v>206</v>
      </c>
      <c r="F31" s="112"/>
      <c r="G31" s="87">
        <v>28.34</v>
      </c>
      <c r="H31" s="88">
        <f t="shared" si="9"/>
        <v>5.1012000000000022</v>
      </c>
      <c r="I31" s="74">
        <f t="shared" si="5"/>
        <v>11.335999999999999</v>
      </c>
      <c r="J31" s="89">
        <v>48</v>
      </c>
      <c r="K31" s="76">
        <f t="shared" si="7"/>
        <v>44.777200000000001</v>
      </c>
      <c r="L31" s="90">
        <f t="shared" si="10"/>
        <v>671.65800000000002</v>
      </c>
      <c r="M31" s="91">
        <f t="shared" si="3"/>
        <v>1121.66886</v>
      </c>
      <c r="N31" s="69">
        <v>2000</v>
      </c>
      <c r="O31" s="92"/>
      <c r="P31" s="93"/>
      <c r="Q31" s="108"/>
      <c r="R31" s="108"/>
      <c r="S31" s="109"/>
    </row>
    <row r="32" spans="1:20" s="103" customFormat="1" ht="102" customHeight="1">
      <c r="A32" s="84">
        <v>24</v>
      </c>
      <c r="B32" s="113"/>
      <c r="C32" s="111"/>
      <c r="D32" s="84">
        <v>32</v>
      </c>
      <c r="E32" s="70" t="s">
        <v>207</v>
      </c>
      <c r="F32" s="112"/>
      <c r="G32" s="87">
        <v>28</v>
      </c>
      <c r="H32" s="88">
        <f t="shared" si="9"/>
        <v>5.0399999999999991</v>
      </c>
      <c r="I32" s="74">
        <f t="shared" si="5"/>
        <v>11.200000000000001</v>
      </c>
      <c r="J32" s="89">
        <v>44</v>
      </c>
      <c r="K32" s="76">
        <f t="shared" si="7"/>
        <v>44.24</v>
      </c>
      <c r="L32" s="90">
        <f t="shared" si="10"/>
        <v>663.6</v>
      </c>
      <c r="M32" s="91">
        <f t="shared" si="3"/>
        <v>1108.212</v>
      </c>
      <c r="N32" s="69">
        <v>2001</v>
      </c>
      <c r="O32" s="92"/>
      <c r="P32" s="93"/>
      <c r="Q32" s="108"/>
      <c r="R32" s="108"/>
      <c r="S32" s="109"/>
    </row>
    <row r="33" spans="1:20" s="103" customFormat="1" ht="102" customHeight="1">
      <c r="A33" s="84">
        <v>25</v>
      </c>
      <c r="B33" s="114" t="s">
        <v>208</v>
      </c>
      <c r="C33" s="111"/>
      <c r="D33" s="84">
        <v>33</v>
      </c>
      <c r="E33" s="70" t="s">
        <v>209</v>
      </c>
      <c r="F33" s="112"/>
      <c r="G33" s="87">
        <v>25.2</v>
      </c>
      <c r="H33" s="88">
        <f t="shared" si="9"/>
        <v>4.5359999999999978</v>
      </c>
      <c r="I33" s="74">
        <f t="shared" si="5"/>
        <v>10.08</v>
      </c>
      <c r="J33" s="89">
        <v>48</v>
      </c>
      <c r="K33" s="76">
        <f t="shared" si="7"/>
        <v>39.815999999999995</v>
      </c>
      <c r="L33" s="90">
        <f t="shared" si="10"/>
        <v>597.2399999999999</v>
      </c>
      <c r="M33" s="91">
        <f t="shared" si="3"/>
        <v>997.39079999999979</v>
      </c>
      <c r="N33" s="69">
        <v>3000</v>
      </c>
      <c r="O33" s="92"/>
      <c r="P33" s="93"/>
      <c r="Q33" s="108"/>
      <c r="R33" s="108"/>
      <c r="S33" s="109"/>
    </row>
    <row r="34" spans="1:20" s="103" customFormat="1" ht="102.75" customHeight="1">
      <c r="A34" s="84">
        <v>26</v>
      </c>
      <c r="B34" s="113"/>
      <c r="C34" s="115"/>
      <c r="D34" s="84">
        <v>27</v>
      </c>
      <c r="E34" s="116" t="s">
        <v>210</v>
      </c>
      <c r="F34" s="112"/>
      <c r="G34" s="87">
        <v>27.75</v>
      </c>
      <c r="H34" s="88">
        <f t="shared" si="9"/>
        <v>4.9949999999999974</v>
      </c>
      <c r="I34" s="74">
        <f t="shared" si="5"/>
        <v>11.100000000000001</v>
      </c>
      <c r="J34" s="89">
        <v>40</v>
      </c>
      <c r="K34" s="76">
        <f t="shared" si="7"/>
        <v>43.844999999999999</v>
      </c>
      <c r="L34" s="90">
        <f t="shared" si="10"/>
        <v>657.67499999999995</v>
      </c>
      <c r="M34" s="91">
        <f t="shared" si="3"/>
        <v>1098.3172499999998</v>
      </c>
      <c r="N34" s="69">
        <v>2000</v>
      </c>
      <c r="O34" s="92"/>
      <c r="P34" s="93"/>
      <c r="Q34" s="108"/>
      <c r="R34" s="108"/>
      <c r="S34" s="109"/>
    </row>
    <row r="35" spans="1:20" s="103" customFormat="1" ht="102.75" customHeight="1">
      <c r="A35" s="84">
        <v>27</v>
      </c>
      <c r="B35" s="114" t="s">
        <v>211</v>
      </c>
      <c r="C35" s="111"/>
      <c r="D35" s="84" t="s">
        <v>175</v>
      </c>
      <c r="E35" s="70" t="s">
        <v>212</v>
      </c>
      <c r="F35" s="112"/>
      <c r="G35" s="87">
        <v>26</v>
      </c>
      <c r="H35" s="88">
        <f t="shared" si="9"/>
        <v>4.68</v>
      </c>
      <c r="I35" s="74">
        <f t="shared" si="5"/>
        <v>10.4</v>
      </c>
      <c r="J35" s="89">
        <v>40</v>
      </c>
      <c r="K35" s="76">
        <f t="shared" si="7"/>
        <v>41.08</v>
      </c>
      <c r="L35" s="90">
        <f t="shared" si="10"/>
        <v>616.19999999999993</v>
      </c>
      <c r="M35" s="91">
        <f t="shared" si="3"/>
        <v>1029.0539999999999</v>
      </c>
      <c r="N35" s="69">
        <v>3500</v>
      </c>
      <c r="O35" s="92"/>
      <c r="P35" s="93"/>
      <c r="Q35" s="108"/>
      <c r="R35" s="108"/>
      <c r="S35" s="109"/>
    </row>
    <row r="36" spans="1:20" s="103" customFormat="1" ht="102.75" customHeight="1">
      <c r="A36" s="84">
        <v>28</v>
      </c>
      <c r="B36" s="114" t="s">
        <v>213</v>
      </c>
      <c r="C36" s="115"/>
      <c r="D36" s="84" t="s">
        <v>108</v>
      </c>
      <c r="E36" s="70" t="s">
        <v>214</v>
      </c>
      <c r="F36" s="112"/>
      <c r="G36" s="87">
        <v>19.899999999999999</v>
      </c>
      <c r="H36" s="88">
        <f>G36+G36*35%-G36</f>
        <v>6.9649999999999999</v>
      </c>
      <c r="I36" s="74">
        <f t="shared" si="5"/>
        <v>7.9599999999999991</v>
      </c>
      <c r="J36" s="89">
        <v>150</v>
      </c>
      <c r="K36" s="76">
        <f t="shared" si="7"/>
        <v>34.824999999999996</v>
      </c>
      <c r="L36" s="90">
        <f>K36*O$6+35</f>
        <v>557.37499999999989</v>
      </c>
      <c r="M36" s="91">
        <f t="shared" si="3"/>
        <v>930.81624999999974</v>
      </c>
      <c r="N36" s="69">
        <v>3000</v>
      </c>
      <c r="O36" s="92"/>
      <c r="P36" s="93"/>
      <c r="Q36" s="108"/>
      <c r="R36" s="108"/>
      <c r="S36" s="109"/>
    </row>
    <row r="37" spans="1:20" s="103" customFormat="1" ht="102.75" customHeight="1">
      <c r="A37" s="84">
        <v>29</v>
      </c>
      <c r="B37" s="114" t="s">
        <v>215</v>
      </c>
      <c r="C37" s="115"/>
      <c r="D37" s="84" t="s">
        <v>175</v>
      </c>
      <c r="E37" s="70" t="s">
        <v>216</v>
      </c>
      <c r="F37" s="112"/>
      <c r="G37" s="87">
        <v>28.9</v>
      </c>
      <c r="H37" s="88">
        <f>G37+G37*35%-G37</f>
        <v>10.115000000000002</v>
      </c>
      <c r="I37" s="74">
        <f t="shared" si="5"/>
        <v>11.559999999999999</v>
      </c>
      <c r="J37" s="89">
        <v>44</v>
      </c>
      <c r="K37" s="76">
        <f t="shared" si="7"/>
        <v>50.575000000000003</v>
      </c>
      <c r="L37" s="90">
        <f>K37*O$6+30</f>
        <v>788.625</v>
      </c>
      <c r="M37" s="91">
        <f t="shared" si="3"/>
        <v>1317.0037499999999</v>
      </c>
      <c r="N37" s="69">
        <v>3000</v>
      </c>
      <c r="O37" s="92"/>
      <c r="P37" s="93"/>
      <c r="Q37" s="108"/>
      <c r="R37" s="108"/>
      <c r="S37" s="109"/>
    </row>
    <row r="38" spans="1:20" ht="124.5" customHeight="1">
      <c r="A38" s="106"/>
      <c r="B38" s="117"/>
      <c r="C38" s="117"/>
      <c r="D38" s="118"/>
      <c r="E38" s="118"/>
      <c r="F38" s="356"/>
      <c r="G38" s="357"/>
      <c r="H38" s="357"/>
      <c r="I38" s="357"/>
      <c r="J38" s="357"/>
      <c r="K38" s="358"/>
      <c r="L38" s="119"/>
      <c r="M38" s="119"/>
      <c r="N38" s="120"/>
      <c r="O38" s="98"/>
      <c r="P38" s="93"/>
      <c r="Q38" s="94"/>
      <c r="R38" s="94"/>
      <c r="S38" s="95"/>
      <c r="T38" s="96"/>
    </row>
    <row r="39" spans="1:20">
      <c r="G39" s="52"/>
      <c r="K39" s="52"/>
      <c r="L39" s="52"/>
      <c r="M39" s="121"/>
      <c r="N39" s="52"/>
    </row>
    <row r="40" spans="1:20">
      <c r="G40" s="52"/>
      <c r="K40" s="52"/>
      <c r="L40" s="52"/>
      <c r="M40" s="121"/>
      <c r="N40" s="52"/>
    </row>
    <row r="41" spans="1:20">
      <c r="K41" s="52"/>
      <c r="L41" s="52"/>
      <c r="M41" s="121"/>
      <c r="N41" s="52"/>
    </row>
  </sheetData>
  <sheetProtection algorithmName="SHA-512" hashValue="dKoCDdFxJBRW4l3X+Ad3dtxm+zMPjRmxzagHElYxeU6wpfBCtQJTJJ77nAQrYL5Wjvs+e5byj3EdpAAVeAe3Mg==" saltValue="poVNBN1BN0AO7M5rqOxsvA==" spinCount="100000" sheet="1" objects="1" scenarios="1" selectLockedCells="1" selectUnlockedCells="1"/>
  <autoFilter ref="A8:Q37">
    <filterColumn colId="7" showButton="0"/>
  </autoFilter>
  <mergeCells count="2">
    <mergeCell ref="B5:F5"/>
    <mergeCell ref="F38:K38"/>
  </mergeCells>
  <pageMargins left="0.23622047244094488" right="0.23622047244094488" top="0.15748031496062992" bottom="0.3543307086614173" header="0" footer="0"/>
  <pageSetup paperSize="9" scale="49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X43"/>
  <sheetViews>
    <sheetView zoomScale="75" workbookViewId="0">
      <selection activeCell="F9" sqref="F8:F9"/>
    </sheetView>
  </sheetViews>
  <sheetFormatPr defaultColWidth="11.42578125" defaultRowHeight="15"/>
  <cols>
    <col min="1" max="1" width="38.140625" bestFit="1" customWidth="1"/>
    <col min="3" max="3" width="12.42578125" customWidth="1"/>
    <col min="13" max="14" width="12.42578125" bestFit="1" customWidth="1"/>
  </cols>
  <sheetData>
    <row r="1" spans="1:24" ht="15.75" thickBot="1">
      <c r="A1" s="133" t="s">
        <v>8</v>
      </c>
      <c r="B1" s="134" t="s">
        <v>218</v>
      </c>
      <c r="C1" s="134" t="s">
        <v>219</v>
      </c>
      <c r="D1" s="134" t="s">
        <v>220</v>
      </c>
      <c r="E1" s="134" t="s">
        <v>221</v>
      </c>
      <c r="F1" s="151" t="s">
        <v>222</v>
      </c>
      <c r="G1" s="125" t="s">
        <v>227</v>
      </c>
      <c r="H1" s="125" t="s">
        <v>228</v>
      </c>
      <c r="J1" s="161" t="s">
        <v>46</v>
      </c>
      <c r="K1" s="162" t="s">
        <v>47</v>
      </c>
      <c r="L1" s="162" t="s">
        <v>48</v>
      </c>
      <c r="M1" s="162" t="s">
        <v>49</v>
      </c>
      <c r="N1" s="163" t="s">
        <v>45</v>
      </c>
      <c r="O1" s="134"/>
      <c r="P1" s="134"/>
      <c r="Q1" s="133" t="s">
        <v>46</v>
      </c>
      <c r="R1" s="134" t="s">
        <v>47</v>
      </c>
      <c r="S1" s="134" t="s">
        <v>48</v>
      </c>
      <c r="T1" s="134" t="s">
        <v>49</v>
      </c>
      <c r="U1" s="135" t="s">
        <v>45</v>
      </c>
      <c r="W1" s="133" t="s">
        <v>231</v>
      </c>
      <c r="X1" s="135" t="s">
        <v>42</v>
      </c>
    </row>
    <row r="2" spans="1:24">
      <c r="A2" s="136" t="str">
        <f>packaging!E13</f>
        <v>УТЗ-01             Степан</v>
      </c>
      <c r="B2">
        <f>packaging!K13</f>
        <v>39.5</v>
      </c>
      <c r="D2">
        <f>B2</f>
        <v>39.5</v>
      </c>
      <c r="E2">
        <f>ROUND(D2*Настройки!B$1,2)</f>
        <v>434.5</v>
      </c>
      <c r="F2" s="152">
        <f>ROUND(E2*F$31,2)</f>
        <v>743</v>
      </c>
      <c r="G2" s="124">
        <f>ROUND(E2*$F$31*G$32,2)</f>
        <v>668.7</v>
      </c>
      <c r="H2" s="124">
        <f>ROUND(E2*$F$31*H$32,2)</f>
        <v>631.54999999999995</v>
      </c>
      <c r="J2" s="136">
        <f>ROUND(F2*J$32,0)</f>
        <v>868</v>
      </c>
      <c r="K2">
        <f>ROUND(F2*K$32,0)</f>
        <v>810</v>
      </c>
      <c r="L2">
        <f>ROUND(F2*L$32,0)</f>
        <v>787</v>
      </c>
      <c r="M2">
        <f>ROUND($F2*M$32,0)</f>
        <v>765</v>
      </c>
      <c r="N2" s="156">
        <f>ROUND(F2,0)</f>
        <v>743</v>
      </c>
      <c r="Q2" s="133">
        <f t="shared" ref="Q2:T2" si="0">ROUND(J2*$U$33,0)</f>
        <v>781</v>
      </c>
      <c r="R2" s="134">
        <f t="shared" si="0"/>
        <v>729</v>
      </c>
      <c r="S2" s="134">
        <f t="shared" si="0"/>
        <v>708</v>
      </c>
      <c r="T2" s="134">
        <f t="shared" si="0"/>
        <v>689</v>
      </c>
      <c r="U2" s="135">
        <f>ROUND(N2*$U$33,0)</f>
        <v>669</v>
      </c>
      <c r="W2" s="170">
        <f>'Прайс-лист'!M51</f>
        <v>0</v>
      </c>
      <c r="X2" s="137">
        <f>IF($W$31&lt;$W$33,W2*Q2,IF($W$31&lt;$W$34,W2*R2,IF($W$31&lt;$W$35,W2*S2,IF($W$31&lt;$W$36,W2*T2,U2*W2))))</f>
        <v>0</v>
      </c>
    </row>
    <row r="3" spans="1:24">
      <c r="A3" s="136" t="str">
        <f>packaging!E14</f>
        <v>УТЗ-02               Славик</v>
      </c>
      <c r="B3">
        <f>packaging!K14</f>
        <v>27.65</v>
      </c>
      <c r="D3">
        <f t="shared" ref="D3:D30" si="1">B3</f>
        <v>27.65</v>
      </c>
      <c r="E3">
        <f>ROUND(D3*Настройки!B$1,2)</f>
        <v>304.14999999999998</v>
      </c>
      <c r="F3" s="152">
        <f t="shared" ref="F3:F30" si="2">ROUND(E3*F$31,2)</f>
        <v>520.1</v>
      </c>
      <c r="G3" s="124">
        <f t="shared" ref="G3:G30" si="3">ROUND(E3*$F$31*G$32,2)</f>
        <v>468.09</v>
      </c>
      <c r="H3" s="124">
        <f t="shared" ref="H3:H30" si="4">ROUND(E3*$F$31*H$32,2)</f>
        <v>442.08</v>
      </c>
      <c r="J3" s="136">
        <f t="shared" ref="J3:J30" si="5">ROUND(F3*J$32,0)</f>
        <v>607</v>
      </c>
      <c r="K3">
        <f t="shared" ref="K3:K30" si="6">ROUND(F3*K$32,0)</f>
        <v>567</v>
      </c>
      <c r="L3">
        <f t="shared" ref="L3:L30" si="7">ROUND(F3*L$32,0)</f>
        <v>551</v>
      </c>
      <c r="M3">
        <f t="shared" ref="M3:M30" si="8">ROUND($F3*M$32,0)</f>
        <v>536</v>
      </c>
      <c r="N3" s="156">
        <f t="shared" ref="N3:N30" si="9">ROUND(F3,0)</f>
        <v>520</v>
      </c>
      <c r="Q3" s="136">
        <f t="shared" ref="Q3:Q30" si="10">ROUND(J3*$U$33,0)</f>
        <v>546</v>
      </c>
      <c r="R3">
        <f t="shared" ref="R3:R30" si="11">ROUND(K3*$U$33,0)</f>
        <v>510</v>
      </c>
      <c r="S3">
        <f t="shared" ref="S3:S30" si="12">ROUND(L3*$U$33,0)</f>
        <v>496</v>
      </c>
      <c r="T3">
        <f t="shared" ref="T3:T30" si="13">ROUND(M3*$U$33,0)</f>
        <v>482</v>
      </c>
      <c r="U3" s="137">
        <f t="shared" ref="U3:U30" si="14">ROUND(N3*$U$33,0)</f>
        <v>468</v>
      </c>
      <c r="W3" s="171">
        <f>'Прайс-лист'!M52</f>
        <v>0</v>
      </c>
      <c r="X3" s="137">
        <f t="shared" ref="X3:X29" si="15">IF($W$31&lt;$W$33,W3*Q3,IF($W$31&lt;$W$34,W3*R3,IF($W$31&lt;$W$35,W3*S3,IF($W$31&lt;$W$36,W3*T3,U3*W3))))</f>
        <v>0</v>
      </c>
    </row>
    <row r="4" spans="1:24">
      <c r="A4" s="136" t="str">
        <f>packaging!E15</f>
        <v>УТЗ-03             Тишка</v>
      </c>
      <c r="B4">
        <f>packaging!K15</f>
        <v>35.076000000000001</v>
      </c>
      <c r="D4">
        <f t="shared" si="1"/>
        <v>35.076000000000001</v>
      </c>
      <c r="E4">
        <f>ROUND(D4*Настройки!B$1,2)</f>
        <v>385.84</v>
      </c>
      <c r="F4" s="152">
        <f t="shared" si="2"/>
        <v>659.79</v>
      </c>
      <c r="G4" s="124">
        <f t="shared" si="3"/>
        <v>593.80999999999995</v>
      </c>
      <c r="H4" s="124">
        <f t="shared" si="4"/>
        <v>560.82000000000005</v>
      </c>
      <c r="J4" s="136">
        <f t="shared" si="5"/>
        <v>770</v>
      </c>
      <c r="K4">
        <f t="shared" si="6"/>
        <v>719</v>
      </c>
      <c r="L4">
        <f t="shared" si="7"/>
        <v>699</v>
      </c>
      <c r="M4">
        <f t="shared" si="8"/>
        <v>680</v>
      </c>
      <c r="N4" s="156">
        <f t="shared" si="9"/>
        <v>660</v>
      </c>
      <c r="Q4" s="136">
        <f t="shared" si="10"/>
        <v>693</v>
      </c>
      <c r="R4">
        <f t="shared" si="11"/>
        <v>647</v>
      </c>
      <c r="S4">
        <f t="shared" si="12"/>
        <v>629</v>
      </c>
      <c r="T4">
        <f t="shared" si="13"/>
        <v>612</v>
      </c>
      <c r="U4" s="137">
        <f t="shared" si="14"/>
        <v>594</v>
      </c>
      <c r="W4" s="171" t="e">
        <f>'Прайс-лист'!#REF!</f>
        <v>#REF!</v>
      </c>
      <c r="X4" s="137" t="e">
        <f>IF($W$31&lt;$W$33,W4*Q4,IF($W$31&lt;$W$34,W4*R4,IF($W$31&lt;$W$35,W4*S4,IF($W$31&lt;$W$36,W4*T4,U4*W4))))</f>
        <v>#REF!</v>
      </c>
    </row>
    <row r="5" spans="1:24">
      <c r="A5" s="136" t="str">
        <f>packaging!E16</f>
        <v>УТЗ-04                 Чарльз</v>
      </c>
      <c r="B5">
        <f>packaging!K16</f>
        <v>41.870000000000005</v>
      </c>
      <c r="D5">
        <f t="shared" si="1"/>
        <v>41.870000000000005</v>
      </c>
      <c r="E5">
        <f>ROUND(D5*Настройки!B$1,2)</f>
        <v>460.57</v>
      </c>
      <c r="F5" s="152">
        <f t="shared" si="2"/>
        <v>787.57</v>
      </c>
      <c r="G5" s="124">
        <f t="shared" si="3"/>
        <v>708.82</v>
      </c>
      <c r="H5" s="124">
        <f t="shared" si="4"/>
        <v>669.44</v>
      </c>
      <c r="J5" s="136">
        <f t="shared" si="5"/>
        <v>920</v>
      </c>
      <c r="K5">
        <f t="shared" si="6"/>
        <v>858</v>
      </c>
      <c r="L5">
        <f t="shared" si="7"/>
        <v>835</v>
      </c>
      <c r="M5">
        <f t="shared" si="8"/>
        <v>811</v>
      </c>
      <c r="N5" s="156">
        <f t="shared" si="9"/>
        <v>788</v>
      </c>
      <c r="Q5" s="136">
        <f t="shared" si="10"/>
        <v>828</v>
      </c>
      <c r="R5">
        <f t="shared" si="11"/>
        <v>772</v>
      </c>
      <c r="S5">
        <f t="shared" si="12"/>
        <v>752</v>
      </c>
      <c r="T5">
        <f t="shared" si="13"/>
        <v>730</v>
      </c>
      <c r="U5" s="137">
        <f t="shared" si="14"/>
        <v>709</v>
      </c>
      <c r="W5" s="171">
        <f>'Прайс-лист'!M53</f>
        <v>0</v>
      </c>
      <c r="X5" s="137">
        <f t="shared" si="15"/>
        <v>0</v>
      </c>
    </row>
    <row r="6" spans="1:24">
      <c r="A6" s="136" t="str">
        <f>packaging!E17</f>
        <v>УТЗ-05          Боцман</v>
      </c>
      <c r="B6">
        <f>packaging!K17</f>
        <v>38.235999999999997</v>
      </c>
      <c r="D6">
        <f t="shared" si="1"/>
        <v>38.235999999999997</v>
      </c>
      <c r="E6">
        <f>ROUND(D6*Настройки!B$1,2)</f>
        <v>420.6</v>
      </c>
      <c r="F6" s="152">
        <f t="shared" si="2"/>
        <v>719.23</v>
      </c>
      <c r="G6" s="124">
        <f t="shared" si="3"/>
        <v>647.29999999999995</v>
      </c>
      <c r="H6" s="124">
        <f t="shared" si="4"/>
        <v>611.34</v>
      </c>
      <c r="J6" s="136">
        <f t="shared" si="5"/>
        <v>840</v>
      </c>
      <c r="K6">
        <f t="shared" si="6"/>
        <v>784</v>
      </c>
      <c r="L6">
        <f t="shared" si="7"/>
        <v>762</v>
      </c>
      <c r="M6">
        <f t="shared" si="8"/>
        <v>741</v>
      </c>
      <c r="N6" s="156">
        <f t="shared" si="9"/>
        <v>719</v>
      </c>
      <c r="Q6" s="136">
        <f t="shared" si="10"/>
        <v>756</v>
      </c>
      <c r="R6">
        <f t="shared" si="11"/>
        <v>706</v>
      </c>
      <c r="S6">
        <f t="shared" si="12"/>
        <v>686</v>
      </c>
      <c r="T6">
        <f t="shared" si="13"/>
        <v>667</v>
      </c>
      <c r="U6" s="137">
        <f t="shared" si="14"/>
        <v>647</v>
      </c>
      <c r="W6" s="171">
        <f>'Прайс-лист'!M54</f>
        <v>0</v>
      </c>
      <c r="X6" s="137">
        <f t="shared" si="15"/>
        <v>0</v>
      </c>
    </row>
    <row r="7" spans="1:24">
      <c r="A7" s="136" t="str">
        <f>packaging!E18</f>
        <v>УТЗ-06            Лютик</v>
      </c>
      <c r="B7">
        <f>packaging!K18</f>
        <v>38.71</v>
      </c>
      <c r="D7">
        <f t="shared" si="1"/>
        <v>38.71</v>
      </c>
      <c r="E7">
        <f>ROUND(D7*Настройки!B$1,2)</f>
        <v>425.81</v>
      </c>
      <c r="F7" s="152">
        <f t="shared" si="2"/>
        <v>728.14</v>
      </c>
      <c r="G7" s="124">
        <f t="shared" si="3"/>
        <v>655.32000000000005</v>
      </c>
      <c r="H7" s="124">
        <f t="shared" si="4"/>
        <v>618.91</v>
      </c>
      <c r="J7" s="136">
        <f t="shared" si="5"/>
        <v>850</v>
      </c>
      <c r="K7">
        <f t="shared" si="6"/>
        <v>794</v>
      </c>
      <c r="L7">
        <f t="shared" si="7"/>
        <v>772</v>
      </c>
      <c r="M7">
        <f t="shared" si="8"/>
        <v>750</v>
      </c>
      <c r="N7" s="156">
        <f t="shared" si="9"/>
        <v>728</v>
      </c>
      <c r="Q7" s="136">
        <f t="shared" si="10"/>
        <v>765</v>
      </c>
      <c r="R7">
        <f t="shared" si="11"/>
        <v>715</v>
      </c>
      <c r="S7">
        <f t="shared" si="12"/>
        <v>695</v>
      </c>
      <c r="T7">
        <f t="shared" si="13"/>
        <v>675</v>
      </c>
      <c r="U7" s="137">
        <f t="shared" si="14"/>
        <v>655</v>
      </c>
      <c r="W7" s="171">
        <f>'Прайс-лист'!M55</f>
        <v>0</v>
      </c>
      <c r="X7" s="137">
        <f t="shared" si="15"/>
        <v>0</v>
      </c>
    </row>
    <row r="8" spans="1:24">
      <c r="A8" s="136" t="str">
        <f>packaging!E9</f>
        <v>УТЗ-07             Хрум</v>
      </c>
      <c r="B8">
        <f>packaging!K9</f>
        <v>33.97</v>
      </c>
      <c r="D8">
        <f t="shared" si="1"/>
        <v>33.97</v>
      </c>
      <c r="E8">
        <f>ROUND(D8*Настройки!B$1,2)</f>
        <v>373.67</v>
      </c>
      <c r="F8" s="152">
        <f t="shared" si="2"/>
        <v>638.98</v>
      </c>
      <c r="G8" s="124">
        <f t="shared" si="3"/>
        <v>575.08000000000004</v>
      </c>
      <c r="H8" s="124">
        <f t="shared" si="4"/>
        <v>543.13</v>
      </c>
      <c r="J8" s="136">
        <f t="shared" si="5"/>
        <v>746</v>
      </c>
      <c r="K8">
        <f t="shared" si="6"/>
        <v>696</v>
      </c>
      <c r="L8">
        <f t="shared" si="7"/>
        <v>677</v>
      </c>
      <c r="M8">
        <f t="shared" si="8"/>
        <v>658</v>
      </c>
      <c r="N8" s="156">
        <f t="shared" si="9"/>
        <v>639</v>
      </c>
      <c r="Q8" s="136">
        <f t="shared" si="10"/>
        <v>671</v>
      </c>
      <c r="R8">
        <f t="shared" si="11"/>
        <v>626</v>
      </c>
      <c r="S8">
        <f t="shared" si="12"/>
        <v>609</v>
      </c>
      <c r="T8">
        <f t="shared" si="13"/>
        <v>592</v>
      </c>
      <c r="U8" s="137">
        <f t="shared" si="14"/>
        <v>575</v>
      </c>
      <c r="W8" s="171">
        <f>'Прайс-лист'!M56</f>
        <v>0</v>
      </c>
      <c r="X8" s="137">
        <f t="shared" si="15"/>
        <v>0</v>
      </c>
    </row>
    <row r="9" spans="1:24">
      <c r="A9" s="136" t="str">
        <f>packaging!E10</f>
        <v>УТЗ-08  Хаврошка</v>
      </c>
      <c r="B9">
        <f>packaging!K10</f>
        <v>33.97</v>
      </c>
      <c r="D9">
        <f t="shared" si="1"/>
        <v>33.97</v>
      </c>
      <c r="E9">
        <f>ROUND(D9*Настройки!B$1,2)</f>
        <v>373.67</v>
      </c>
      <c r="F9" s="152">
        <f t="shared" si="2"/>
        <v>638.98</v>
      </c>
      <c r="G9" s="124">
        <f t="shared" si="3"/>
        <v>575.08000000000004</v>
      </c>
      <c r="H9" s="124">
        <f t="shared" si="4"/>
        <v>543.13</v>
      </c>
      <c r="J9" s="136">
        <f t="shared" si="5"/>
        <v>746</v>
      </c>
      <c r="K9">
        <f t="shared" si="6"/>
        <v>696</v>
      </c>
      <c r="L9">
        <f t="shared" si="7"/>
        <v>677</v>
      </c>
      <c r="M9">
        <f t="shared" si="8"/>
        <v>658</v>
      </c>
      <c r="N9" s="156">
        <f t="shared" si="9"/>
        <v>639</v>
      </c>
      <c r="Q9" s="136">
        <f t="shared" si="10"/>
        <v>671</v>
      </c>
      <c r="R9">
        <f t="shared" si="11"/>
        <v>626</v>
      </c>
      <c r="S9">
        <f t="shared" si="12"/>
        <v>609</v>
      </c>
      <c r="T9">
        <f t="shared" si="13"/>
        <v>592</v>
      </c>
      <c r="U9" s="137">
        <f t="shared" si="14"/>
        <v>575</v>
      </c>
      <c r="W9" s="171" t="e">
        <f>'Прайс-лист'!#REF!</f>
        <v>#REF!</v>
      </c>
      <c r="X9" s="137" t="e">
        <f t="shared" si="15"/>
        <v>#REF!</v>
      </c>
    </row>
    <row r="10" spans="1:24">
      <c r="A10" s="136" t="str">
        <f>packaging!E11</f>
        <v>УТЗ-09       Джонни</v>
      </c>
      <c r="B10">
        <f>packaging!K11</f>
        <v>36.2136</v>
      </c>
      <c r="D10">
        <f t="shared" si="1"/>
        <v>36.2136</v>
      </c>
      <c r="E10">
        <f>ROUND(D10*Настройки!B$1,2)</f>
        <v>398.35</v>
      </c>
      <c r="F10" s="152">
        <f t="shared" si="2"/>
        <v>681.18</v>
      </c>
      <c r="G10" s="124">
        <f t="shared" si="3"/>
        <v>613.05999999999995</v>
      </c>
      <c r="H10" s="124">
        <f t="shared" si="4"/>
        <v>579</v>
      </c>
      <c r="J10" s="136">
        <f t="shared" si="5"/>
        <v>795</v>
      </c>
      <c r="K10">
        <f t="shared" si="6"/>
        <v>742</v>
      </c>
      <c r="L10">
        <f t="shared" si="7"/>
        <v>722</v>
      </c>
      <c r="M10">
        <f t="shared" si="8"/>
        <v>702</v>
      </c>
      <c r="N10" s="156">
        <f t="shared" si="9"/>
        <v>681</v>
      </c>
      <c r="Q10" s="136">
        <f t="shared" si="10"/>
        <v>716</v>
      </c>
      <c r="R10">
        <f t="shared" si="11"/>
        <v>668</v>
      </c>
      <c r="S10">
        <f t="shared" si="12"/>
        <v>650</v>
      </c>
      <c r="T10">
        <f t="shared" si="13"/>
        <v>632</v>
      </c>
      <c r="U10" s="137">
        <f t="shared" si="14"/>
        <v>613</v>
      </c>
      <c r="W10" s="171">
        <f>'Прайс-лист'!M57</f>
        <v>0</v>
      </c>
      <c r="X10" s="137">
        <f t="shared" si="15"/>
        <v>0</v>
      </c>
    </row>
    <row r="11" spans="1:24">
      <c r="A11" s="136" t="str">
        <f>packaging!E12</f>
        <v>УТЗ-10               Оливия</v>
      </c>
      <c r="B11">
        <f>packaging!K12</f>
        <v>36.2136</v>
      </c>
      <c r="D11">
        <f t="shared" si="1"/>
        <v>36.2136</v>
      </c>
      <c r="E11">
        <f>ROUND(D11*Настройки!B$1,2)</f>
        <v>398.35</v>
      </c>
      <c r="F11" s="152">
        <f t="shared" si="2"/>
        <v>681.18</v>
      </c>
      <c r="G11" s="124">
        <f t="shared" si="3"/>
        <v>613.05999999999995</v>
      </c>
      <c r="H11" s="124">
        <f t="shared" si="4"/>
        <v>579</v>
      </c>
      <c r="J11" s="136">
        <f t="shared" si="5"/>
        <v>795</v>
      </c>
      <c r="K11">
        <f t="shared" si="6"/>
        <v>742</v>
      </c>
      <c r="L11">
        <f t="shared" si="7"/>
        <v>722</v>
      </c>
      <c r="M11">
        <f t="shared" si="8"/>
        <v>702</v>
      </c>
      <c r="N11" s="156">
        <f t="shared" si="9"/>
        <v>681</v>
      </c>
      <c r="Q11" s="136">
        <f t="shared" si="10"/>
        <v>716</v>
      </c>
      <c r="R11">
        <f t="shared" si="11"/>
        <v>668</v>
      </c>
      <c r="S11">
        <f t="shared" si="12"/>
        <v>650</v>
      </c>
      <c r="T11">
        <f t="shared" si="13"/>
        <v>632</v>
      </c>
      <c r="U11" s="137">
        <f t="shared" si="14"/>
        <v>613</v>
      </c>
      <c r="W11" s="171">
        <f>'Прайс-лист'!M58</f>
        <v>0</v>
      </c>
      <c r="X11" s="137">
        <f t="shared" si="15"/>
        <v>0</v>
      </c>
    </row>
    <row r="12" spans="1:24">
      <c r="A12" s="136" t="str">
        <f>packaging!E27</f>
        <v>УТЗ-11           Морозко</v>
      </c>
      <c r="B12">
        <f>packaging!K27</f>
        <v>35.866</v>
      </c>
      <c r="D12">
        <f t="shared" si="1"/>
        <v>35.866</v>
      </c>
      <c r="E12">
        <f>ROUND(D12*Настройки!B$1,2)</f>
        <v>394.53</v>
      </c>
      <c r="F12" s="152">
        <f t="shared" si="2"/>
        <v>674.65</v>
      </c>
      <c r="G12" s="124">
        <f t="shared" si="3"/>
        <v>607.17999999999995</v>
      </c>
      <c r="H12" s="124">
        <f t="shared" si="4"/>
        <v>573.45000000000005</v>
      </c>
      <c r="J12" s="136">
        <f t="shared" si="5"/>
        <v>788</v>
      </c>
      <c r="K12">
        <f t="shared" si="6"/>
        <v>735</v>
      </c>
      <c r="L12">
        <f t="shared" si="7"/>
        <v>715</v>
      </c>
      <c r="M12">
        <f t="shared" si="8"/>
        <v>695</v>
      </c>
      <c r="N12" s="156">
        <f t="shared" si="9"/>
        <v>675</v>
      </c>
      <c r="Q12" s="136">
        <f t="shared" si="10"/>
        <v>709</v>
      </c>
      <c r="R12">
        <f t="shared" si="11"/>
        <v>662</v>
      </c>
      <c r="S12">
        <f t="shared" si="12"/>
        <v>644</v>
      </c>
      <c r="T12">
        <f t="shared" si="13"/>
        <v>626</v>
      </c>
      <c r="U12" s="137">
        <f t="shared" si="14"/>
        <v>608</v>
      </c>
      <c r="W12" s="171" t="e">
        <f>'Прайс-лист'!#REF!</f>
        <v>#REF!</v>
      </c>
      <c r="X12" s="137" t="e">
        <f t="shared" si="15"/>
        <v>#REF!</v>
      </c>
    </row>
    <row r="13" spans="1:24">
      <c r="A13" s="136" t="str">
        <f>packaging!E19</f>
        <v xml:space="preserve">УТЗ-12                       Подушка Василёк </v>
      </c>
      <c r="B13">
        <f>packaging!K19</f>
        <v>33.599999999999994</v>
      </c>
      <c r="C13">
        <f>ROUNDUP((35/Настройки!B$1),2)</f>
        <v>3.19</v>
      </c>
      <c r="D13">
        <f>B13+C13</f>
        <v>36.789999999999992</v>
      </c>
      <c r="E13">
        <f>ROUND(D13*Настройки!B$1,2)</f>
        <v>404.69</v>
      </c>
      <c r="F13" s="152">
        <f t="shared" si="2"/>
        <v>692.02</v>
      </c>
      <c r="G13" s="124">
        <f t="shared" si="3"/>
        <v>622.82000000000005</v>
      </c>
      <c r="H13" s="124">
        <f t="shared" si="4"/>
        <v>588.22</v>
      </c>
      <c r="J13" s="136">
        <f t="shared" si="5"/>
        <v>808</v>
      </c>
      <c r="K13">
        <f t="shared" si="6"/>
        <v>754</v>
      </c>
      <c r="L13">
        <f t="shared" si="7"/>
        <v>733</v>
      </c>
      <c r="M13">
        <f t="shared" si="8"/>
        <v>713</v>
      </c>
      <c r="N13" s="156">
        <f t="shared" si="9"/>
        <v>692</v>
      </c>
      <c r="Q13" s="136">
        <f t="shared" si="10"/>
        <v>727</v>
      </c>
      <c r="R13">
        <f t="shared" si="11"/>
        <v>679</v>
      </c>
      <c r="S13">
        <f t="shared" si="12"/>
        <v>660</v>
      </c>
      <c r="T13">
        <f t="shared" si="13"/>
        <v>642</v>
      </c>
      <c r="U13" s="137">
        <f t="shared" si="14"/>
        <v>623</v>
      </c>
      <c r="W13" s="171">
        <f>'Прайс-лист'!M59</f>
        <v>0</v>
      </c>
      <c r="X13" s="137">
        <f t="shared" si="15"/>
        <v>0</v>
      </c>
    </row>
    <row r="14" spans="1:24">
      <c r="A14" s="136" t="str">
        <f>packaging!E20</f>
        <v>УТЗ-13             Подушка Савушка</v>
      </c>
      <c r="B14">
        <f>packaging!K20</f>
        <v>31.150000000000002</v>
      </c>
      <c r="C14">
        <f>ROUNDUP((35/Настройки!B$1),2)</f>
        <v>3.19</v>
      </c>
      <c r="D14">
        <f t="shared" ref="D14:D17" si="16">B14+C14</f>
        <v>34.340000000000003</v>
      </c>
      <c r="E14">
        <f>ROUND(D14*Настройки!B$1,2)</f>
        <v>377.74</v>
      </c>
      <c r="F14" s="152">
        <f t="shared" si="2"/>
        <v>645.94000000000005</v>
      </c>
      <c r="G14" s="124">
        <f t="shared" si="3"/>
        <v>581.34</v>
      </c>
      <c r="H14" s="124">
        <f t="shared" si="4"/>
        <v>549.04999999999995</v>
      </c>
      <c r="J14" s="136">
        <f t="shared" si="5"/>
        <v>754</v>
      </c>
      <c r="K14">
        <f t="shared" si="6"/>
        <v>704</v>
      </c>
      <c r="L14">
        <f t="shared" si="7"/>
        <v>685</v>
      </c>
      <c r="M14">
        <f t="shared" si="8"/>
        <v>665</v>
      </c>
      <c r="N14" s="156">
        <f t="shared" si="9"/>
        <v>646</v>
      </c>
      <c r="Q14" s="136">
        <f t="shared" si="10"/>
        <v>679</v>
      </c>
      <c r="R14">
        <f t="shared" si="11"/>
        <v>634</v>
      </c>
      <c r="S14">
        <f t="shared" si="12"/>
        <v>617</v>
      </c>
      <c r="T14">
        <f t="shared" si="13"/>
        <v>599</v>
      </c>
      <c r="U14" s="137">
        <f t="shared" si="14"/>
        <v>581</v>
      </c>
      <c r="W14" s="171" t="e">
        <f>'Прайс-лист'!#REF!</f>
        <v>#REF!</v>
      </c>
      <c r="X14" s="137" t="e">
        <f t="shared" si="15"/>
        <v>#REF!</v>
      </c>
    </row>
    <row r="15" spans="1:24">
      <c r="A15" s="136" t="str">
        <f>packaging!E21</f>
        <v xml:space="preserve">УТЗ-14          Подушка  Зимняя прогулка </v>
      </c>
      <c r="B15">
        <f>packaging!K21</f>
        <v>31.5</v>
      </c>
      <c r="C15">
        <f>ROUNDUP((35/Настройки!B$1),2)</f>
        <v>3.19</v>
      </c>
      <c r="D15">
        <f t="shared" si="16"/>
        <v>34.69</v>
      </c>
      <c r="E15">
        <f>ROUND(D15*Настройки!B$1,2)</f>
        <v>381.59</v>
      </c>
      <c r="F15" s="152">
        <f t="shared" si="2"/>
        <v>652.52</v>
      </c>
      <c r="G15" s="124">
        <f t="shared" si="3"/>
        <v>587.27</v>
      </c>
      <c r="H15" s="124">
        <f t="shared" si="4"/>
        <v>554.64</v>
      </c>
      <c r="J15" s="136">
        <f t="shared" si="5"/>
        <v>762</v>
      </c>
      <c r="K15">
        <f t="shared" si="6"/>
        <v>711</v>
      </c>
      <c r="L15">
        <f t="shared" si="7"/>
        <v>692</v>
      </c>
      <c r="M15">
        <f t="shared" si="8"/>
        <v>672</v>
      </c>
      <c r="N15" s="156">
        <f t="shared" si="9"/>
        <v>653</v>
      </c>
      <c r="Q15" s="136">
        <f t="shared" si="10"/>
        <v>686</v>
      </c>
      <c r="R15">
        <f t="shared" si="11"/>
        <v>640</v>
      </c>
      <c r="S15">
        <f t="shared" si="12"/>
        <v>623</v>
      </c>
      <c r="T15">
        <f t="shared" si="13"/>
        <v>605</v>
      </c>
      <c r="U15" s="137">
        <f t="shared" si="14"/>
        <v>588</v>
      </c>
      <c r="W15" s="171">
        <f>'Прайс-лист'!M60</f>
        <v>0</v>
      </c>
      <c r="X15" s="137">
        <f t="shared" si="15"/>
        <v>0</v>
      </c>
    </row>
    <row r="16" spans="1:24">
      <c r="A16" s="136" t="str">
        <f>packaging!E25</f>
        <v>УТЗ-15             Игрушка-плед Зайка Обнимашка</v>
      </c>
      <c r="B16">
        <f>packaging!K25</f>
        <v>42</v>
      </c>
      <c r="D16">
        <f>B16</f>
        <v>42</v>
      </c>
      <c r="E16">
        <f>ROUND(D16*Настройки!B$1,2)</f>
        <v>462</v>
      </c>
      <c r="F16" s="152">
        <f t="shared" si="2"/>
        <v>790.02</v>
      </c>
      <c r="G16" s="124">
        <f t="shared" si="3"/>
        <v>711.02</v>
      </c>
      <c r="H16" s="124">
        <f t="shared" si="4"/>
        <v>671.52</v>
      </c>
      <c r="J16" s="136">
        <f t="shared" si="5"/>
        <v>922</v>
      </c>
      <c r="K16">
        <f t="shared" si="6"/>
        <v>861</v>
      </c>
      <c r="L16">
        <f t="shared" si="7"/>
        <v>837</v>
      </c>
      <c r="M16">
        <f t="shared" si="8"/>
        <v>814</v>
      </c>
      <c r="N16" s="156">
        <f t="shared" si="9"/>
        <v>790</v>
      </c>
      <c r="Q16" s="136">
        <f t="shared" si="10"/>
        <v>830</v>
      </c>
      <c r="R16">
        <f t="shared" si="11"/>
        <v>775</v>
      </c>
      <c r="S16">
        <f t="shared" si="12"/>
        <v>753</v>
      </c>
      <c r="T16">
        <f t="shared" si="13"/>
        <v>733</v>
      </c>
      <c r="U16" s="137">
        <f t="shared" si="14"/>
        <v>711</v>
      </c>
      <c r="W16" s="171">
        <f>'Прайс-лист'!M61</f>
        <v>0</v>
      </c>
      <c r="X16" s="137">
        <f t="shared" si="15"/>
        <v>0</v>
      </c>
    </row>
    <row r="17" spans="1:24">
      <c r="A17" s="136" t="str">
        <f>packaging!E26</f>
        <v xml:space="preserve">УТЗ-16    Подушка-плед Любимчик  </v>
      </c>
      <c r="B17">
        <f>packaging!K26</f>
        <v>56.35</v>
      </c>
      <c r="C17">
        <f>ROUNDUP((35/Настройки!B$1),2)</f>
        <v>3.19</v>
      </c>
      <c r="D17">
        <f t="shared" si="16"/>
        <v>59.54</v>
      </c>
      <c r="E17">
        <f>ROUND(D17*Настройки!B$1,2)</f>
        <v>654.94000000000005</v>
      </c>
      <c r="F17" s="152">
        <f t="shared" si="2"/>
        <v>1119.95</v>
      </c>
      <c r="G17" s="124">
        <f t="shared" si="3"/>
        <v>1007.95</v>
      </c>
      <c r="H17" s="124">
        <f t="shared" si="4"/>
        <v>951.96</v>
      </c>
      <c r="J17" s="136">
        <f t="shared" si="5"/>
        <v>1308</v>
      </c>
      <c r="K17">
        <f t="shared" si="6"/>
        <v>1221</v>
      </c>
      <c r="L17">
        <f t="shared" si="7"/>
        <v>1187</v>
      </c>
      <c r="M17">
        <f t="shared" si="8"/>
        <v>1153</v>
      </c>
      <c r="N17" s="156">
        <f t="shared" si="9"/>
        <v>1120</v>
      </c>
      <c r="Q17" s="136">
        <f t="shared" si="10"/>
        <v>1177</v>
      </c>
      <c r="R17">
        <f t="shared" si="11"/>
        <v>1099</v>
      </c>
      <c r="S17">
        <f t="shared" si="12"/>
        <v>1068</v>
      </c>
      <c r="T17">
        <f t="shared" si="13"/>
        <v>1038</v>
      </c>
      <c r="U17" s="137">
        <f t="shared" si="14"/>
        <v>1008</v>
      </c>
      <c r="W17" s="171" t="e">
        <f>'Прайс-лист'!#REF!</f>
        <v>#REF!</v>
      </c>
      <c r="X17" s="137" t="e">
        <f t="shared" si="15"/>
        <v>#REF!</v>
      </c>
    </row>
    <row r="18" spans="1:24">
      <c r="A18" s="136" t="str">
        <f>packaging!E22</f>
        <v>УТЗ-17            Робин</v>
      </c>
      <c r="B18">
        <f>packaging!K22</f>
        <v>43.45</v>
      </c>
      <c r="D18">
        <f t="shared" si="1"/>
        <v>43.45</v>
      </c>
      <c r="E18">
        <f>ROUND(D18*Настройки!B$1,2)</f>
        <v>477.95</v>
      </c>
      <c r="F18" s="152">
        <f t="shared" si="2"/>
        <v>817.29</v>
      </c>
      <c r="G18" s="124">
        <f t="shared" si="3"/>
        <v>735.57</v>
      </c>
      <c r="H18" s="124">
        <f t="shared" si="4"/>
        <v>694.7</v>
      </c>
      <c r="J18" s="136">
        <f t="shared" si="5"/>
        <v>954</v>
      </c>
      <c r="K18">
        <f t="shared" si="6"/>
        <v>891</v>
      </c>
      <c r="L18">
        <f t="shared" si="7"/>
        <v>866</v>
      </c>
      <c r="M18">
        <f t="shared" si="8"/>
        <v>842</v>
      </c>
      <c r="N18" s="156">
        <f t="shared" si="9"/>
        <v>817</v>
      </c>
      <c r="Q18" s="136">
        <f t="shared" si="10"/>
        <v>859</v>
      </c>
      <c r="R18">
        <f t="shared" si="11"/>
        <v>802</v>
      </c>
      <c r="S18">
        <f t="shared" si="12"/>
        <v>779</v>
      </c>
      <c r="T18">
        <f t="shared" si="13"/>
        <v>758</v>
      </c>
      <c r="U18" s="137">
        <f t="shared" si="14"/>
        <v>735</v>
      </c>
      <c r="W18" s="171">
        <f>'Прайс-лист'!M62</f>
        <v>0</v>
      </c>
      <c r="X18" s="137">
        <f t="shared" si="15"/>
        <v>0</v>
      </c>
    </row>
    <row r="19" spans="1:24">
      <c r="A19" s="136" t="str">
        <f>packaging!E23</f>
        <v>УТЗ-18         Лучик</v>
      </c>
      <c r="B19">
        <f>packaging!K23</f>
        <v>38.674999999999997</v>
      </c>
      <c r="D19">
        <f t="shared" si="1"/>
        <v>38.674999999999997</v>
      </c>
      <c r="E19">
        <f>ROUND(D19*Настройки!B$1,2)</f>
        <v>425.43</v>
      </c>
      <c r="F19" s="152">
        <f t="shared" si="2"/>
        <v>727.49</v>
      </c>
      <c r="G19" s="124">
        <f t="shared" si="3"/>
        <v>654.74</v>
      </c>
      <c r="H19" s="124">
        <f t="shared" si="4"/>
        <v>618.36</v>
      </c>
      <c r="J19" s="136">
        <f t="shared" si="5"/>
        <v>849</v>
      </c>
      <c r="K19">
        <f t="shared" si="6"/>
        <v>793</v>
      </c>
      <c r="L19">
        <f t="shared" si="7"/>
        <v>771</v>
      </c>
      <c r="M19">
        <f t="shared" si="8"/>
        <v>749</v>
      </c>
      <c r="N19" s="156">
        <f t="shared" si="9"/>
        <v>727</v>
      </c>
      <c r="Q19" s="136">
        <f t="shared" si="10"/>
        <v>764</v>
      </c>
      <c r="R19">
        <f t="shared" si="11"/>
        <v>714</v>
      </c>
      <c r="S19">
        <f t="shared" si="12"/>
        <v>694</v>
      </c>
      <c r="T19">
        <f t="shared" si="13"/>
        <v>674</v>
      </c>
      <c r="U19" s="137">
        <f t="shared" si="14"/>
        <v>654</v>
      </c>
      <c r="W19" s="171">
        <f>'Прайс-лист'!M63</f>
        <v>0</v>
      </c>
      <c r="X19" s="137">
        <f t="shared" si="15"/>
        <v>0</v>
      </c>
    </row>
    <row r="20" spans="1:24">
      <c r="A20" s="136" t="str">
        <f>packaging!E24</f>
        <v>УТЗ-19            Плюша</v>
      </c>
      <c r="B20">
        <f>packaging!K24</f>
        <v>44.45</v>
      </c>
      <c r="D20">
        <f t="shared" si="1"/>
        <v>44.45</v>
      </c>
      <c r="E20">
        <f>ROUND(D20*Настройки!B$1,2)</f>
        <v>488.95</v>
      </c>
      <c r="F20" s="152">
        <f t="shared" si="2"/>
        <v>836.1</v>
      </c>
      <c r="G20" s="124">
        <f t="shared" si="3"/>
        <v>752.49</v>
      </c>
      <c r="H20" s="124">
        <f t="shared" si="4"/>
        <v>710.69</v>
      </c>
      <c r="J20" s="136">
        <f t="shared" si="5"/>
        <v>976</v>
      </c>
      <c r="K20">
        <f t="shared" si="6"/>
        <v>911</v>
      </c>
      <c r="L20">
        <f t="shared" si="7"/>
        <v>886</v>
      </c>
      <c r="M20">
        <f t="shared" si="8"/>
        <v>861</v>
      </c>
      <c r="N20" s="156">
        <f t="shared" si="9"/>
        <v>836</v>
      </c>
      <c r="Q20" s="136">
        <f t="shared" si="10"/>
        <v>878</v>
      </c>
      <c r="R20">
        <f t="shared" si="11"/>
        <v>820</v>
      </c>
      <c r="S20">
        <f t="shared" si="12"/>
        <v>797</v>
      </c>
      <c r="T20">
        <f t="shared" si="13"/>
        <v>775</v>
      </c>
      <c r="U20" s="137">
        <f t="shared" si="14"/>
        <v>752</v>
      </c>
      <c r="W20" s="171">
        <f>'Прайс-лист'!M64</f>
        <v>0</v>
      </c>
      <c r="X20" s="137">
        <f t="shared" si="15"/>
        <v>0</v>
      </c>
    </row>
    <row r="21" spans="1:24">
      <c r="A21" s="136" t="str">
        <f>packaging!E28</f>
        <v>УТЗ-20                Дотти</v>
      </c>
      <c r="B21">
        <f>packaging!K28</f>
        <v>36.861399999999996</v>
      </c>
      <c r="D21">
        <f t="shared" si="1"/>
        <v>36.861399999999996</v>
      </c>
      <c r="E21">
        <f>ROUND(D21*Настройки!B$1,2)</f>
        <v>405.48</v>
      </c>
      <c r="F21" s="152">
        <f t="shared" si="2"/>
        <v>693.37</v>
      </c>
      <c r="G21" s="124">
        <f t="shared" si="3"/>
        <v>624.03</v>
      </c>
      <c r="H21" s="124">
        <f t="shared" si="4"/>
        <v>589.37</v>
      </c>
      <c r="J21" s="136">
        <f t="shared" si="5"/>
        <v>810</v>
      </c>
      <c r="K21">
        <f t="shared" si="6"/>
        <v>756</v>
      </c>
      <c r="L21">
        <f t="shared" si="7"/>
        <v>735</v>
      </c>
      <c r="M21">
        <f t="shared" si="8"/>
        <v>714</v>
      </c>
      <c r="N21" s="156">
        <f t="shared" si="9"/>
        <v>693</v>
      </c>
      <c r="Q21" s="136">
        <f t="shared" si="10"/>
        <v>729</v>
      </c>
      <c r="R21">
        <f t="shared" si="11"/>
        <v>680</v>
      </c>
      <c r="S21">
        <f t="shared" si="12"/>
        <v>662</v>
      </c>
      <c r="T21">
        <f t="shared" si="13"/>
        <v>643</v>
      </c>
      <c r="U21" s="137">
        <f t="shared" si="14"/>
        <v>624</v>
      </c>
      <c r="W21" s="171" t="e">
        <f>'Прайс-лист'!#REF!</f>
        <v>#REF!</v>
      </c>
      <c r="X21" s="137" t="e">
        <f t="shared" si="15"/>
        <v>#REF!</v>
      </c>
    </row>
    <row r="22" spans="1:24">
      <c r="A22" s="136" t="str">
        <f>packaging!E29</f>
        <v>УТЗ-21          Спотти</v>
      </c>
      <c r="B22">
        <f>packaging!K29</f>
        <v>36.861399999999996</v>
      </c>
      <c r="D22">
        <f t="shared" si="1"/>
        <v>36.861399999999996</v>
      </c>
      <c r="E22">
        <f>ROUND(D22*Настройки!B$1,2)</f>
        <v>405.48</v>
      </c>
      <c r="F22" s="152">
        <f t="shared" si="2"/>
        <v>693.37</v>
      </c>
      <c r="G22" s="124">
        <f t="shared" si="3"/>
        <v>624.03</v>
      </c>
      <c r="H22" s="124">
        <f t="shared" si="4"/>
        <v>589.37</v>
      </c>
      <c r="J22" s="136">
        <f t="shared" si="5"/>
        <v>810</v>
      </c>
      <c r="K22">
        <f t="shared" si="6"/>
        <v>756</v>
      </c>
      <c r="L22">
        <f t="shared" si="7"/>
        <v>735</v>
      </c>
      <c r="M22">
        <f t="shared" si="8"/>
        <v>714</v>
      </c>
      <c r="N22" s="156">
        <f t="shared" si="9"/>
        <v>693</v>
      </c>
      <c r="Q22" s="136">
        <f t="shared" si="10"/>
        <v>729</v>
      </c>
      <c r="R22">
        <f t="shared" si="11"/>
        <v>680</v>
      </c>
      <c r="S22">
        <f t="shared" si="12"/>
        <v>662</v>
      </c>
      <c r="T22">
        <f t="shared" si="13"/>
        <v>643</v>
      </c>
      <c r="U22" s="137">
        <f t="shared" si="14"/>
        <v>624</v>
      </c>
      <c r="W22" s="171" t="e">
        <f>'Прайс-лист'!#REF!</f>
        <v>#REF!</v>
      </c>
      <c r="X22" s="137" t="e">
        <f t="shared" si="15"/>
        <v>#REF!</v>
      </c>
    </row>
    <row r="23" spans="1:24">
      <c r="A23" s="136" t="str">
        <f>packaging!E30</f>
        <v>УТЗ-22            Клео</v>
      </c>
      <c r="B23">
        <f>packaging!K30</f>
        <v>44.777200000000001</v>
      </c>
      <c r="D23">
        <f t="shared" si="1"/>
        <v>44.777200000000001</v>
      </c>
      <c r="E23">
        <f>ROUND(D23*Настройки!B$1,2)</f>
        <v>492.55</v>
      </c>
      <c r="F23" s="152">
        <f t="shared" si="2"/>
        <v>842.26</v>
      </c>
      <c r="G23" s="124">
        <f t="shared" si="3"/>
        <v>758.03</v>
      </c>
      <c r="H23" s="124">
        <f t="shared" si="4"/>
        <v>715.92</v>
      </c>
      <c r="J23" s="136">
        <f t="shared" si="5"/>
        <v>983</v>
      </c>
      <c r="K23">
        <f t="shared" si="6"/>
        <v>918</v>
      </c>
      <c r="L23">
        <f t="shared" si="7"/>
        <v>893</v>
      </c>
      <c r="M23">
        <f t="shared" si="8"/>
        <v>867</v>
      </c>
      <c r="N23" s="156">
        <f t="shared" si="9"/>
        <v>842</v>
      </c>
      <c r="Q23" s="136">
        <f t="shared" si="10"/>
        <v>885</v>
      </c>
      <c r="R23">
        <f t="shared" si="11"/>
        <v>826</v>
      </c>
      <c r="S23">
        <f t="shared" si="12"/>
        <v>804</v>
      </c>
      <c r="T23">
        <f t="shared" si="13"/>
        <v>780</v>
      </c>
      <c r="U23" s="137">
        <f t="shared" si="14"/>
        <v>758</v>
      </c>
      <c r="W23" s="171" t="e">
        <f>'Прайс-лист'!#REF!</f>
        <v>#REF!</v>
      </c>
      <c r="X23" s="137" t="e">
        <f t="shared" si="15"/>
        <v>#REF!</v>
      </c>
    </row>
    <row r="24" spans="1:24">
      <c r="A24" s="136" t="str">
        <f>packaging!E31</f>
        <v>УТЗ-23             Мила</v>
      </c>
      <c r="B24">
        <f>packaging!K31</f>
        <v>44.777200000000001</v>
      </c>
      <c r="D24">
        <f t="shared" si="1"/>
        <v>44.777200000000001</v>
      </c>
      <c r="E24">
        <f>ROUND(D24*Настройки!B$1,2)</f>
        <v>492.55</v>
      </c>
      <c r="F24" s="152">
        <f t="shared" si="2"/>
        <v>842.26</v>
      </c>
      <c r="G24" s="124">
        <f t="shared" si="3"/>
        <v>758.03</v>
      </c>
      <c r="H24" s="124">
        <f t="shared" si="4"/>
        <v>715.92</v>
      </c>
      <c r="J24" s="136">
        <f t="shared" si="5"/>
        <v>983</v>
      </c>
      <c r="K24">
        <f t="shared" si="6"/>
        <v>918</v>
      </c>
      <c r="L24">
        <f t="shared" si="7"/>
        <v>893</v>
      </c>
      <c r="M24">
        <f t="shared" si="8"/>
        <v>867</v>
      </c>
      <c r="N24" s="156">
        <f t="shared" si="9"/>
        <v>842</v>
      </c>
      <c r="Q24" s="136">
        <f t="shared" si="10"/>
        <v>885</v>
      </c>
      <c r="R24">
        <f t="shared" si="11"/>
        <v>826</v>
      </c>
      <c r="S24">
        <f t="shared" si="12"/>
        <v>804</v>
      </c>
      <c r="T24">
        <f t="shared" si="13"/>
        <v>780</v>
      </c>
      <c r="U24" s="137">
        <f t="shared" si="14"/>
        <v>758</v>
      </c>
      <c r="W24" s="171" t="e">
        <f>'Прайс-лист'!#REF!</f>
        <v>#REF!</v>
      </c>
      <c r="X24" s="137" t="e">
        <f t="shared" si="15"/>
        <v>#REF!</v>
      </c>
    </row>
    <row r="25" spans="1:24">
      <c r="A25" s="136" t="str">
        <f>packaging!E32</f>
        <v>УТЗ-24                Гарольд</v>
      </c>
      <c r="B25">
        <f>packaging!K32</f>
        <v>44.24</v>
      </c>
      <c r="D25">
        <f t="shared" si="1"/>
        <v>44.24</v>
      </c>
      <c r="E25">
        <f>ROUND(D25*Настройки!B$1,2)</f>
        <v>486.64</v>
      </c>
      <c r="F25" s="152">
        <f t="shared" si="2"/>
        <v>832.15</v>
      </c>
      <c r="G25" s="124">
        <f t="shared" si="3"/>
        <v>748.94</v>
      </c>
      <c r="H25" s="124">
        <f t="shared" si="4"/>
        <v>707.33</v>
      </c>
      <c r="J25" s="136">
        <f t="shared" si="5"/>
        <v>972</v>
      </c>
      <c r="K25">
        <f t="shared" si="6"/>
        <v>907</v>
      </c>
      <c r="L25">
        <f t="shared" si="7"/>
        <v>882</v>
      </c>
      <c r="M25">
        <f t="shared" si="8"/>
        <v>857</v>
      </c>
      <c r="N25" s="156">
        <f t="shared" si="9"/>
        <v>832</v>
      </c>
      <c r="Q25" s="136">
        <f t="shared" si="10"/>
        <v>875</v>
      </c>
      <c r="R25">
        <f t="shared" si="11"/>
        <v>816</v>
      </c>
      <c r="S25">
        <f t="shared" si="12"/>
        <v>794</v>
      </c>
      <c r="T25">
        <f t="shared" si="13"/>
        <v>771</v>
      </c>
      <c r="U25" s="137">
        <f t="shared" si="14"/>
        <v>749</v>
      </c>
      <c r="W25" s="171">
        <f>'Прайс-лист'!M65</f>
        <v>0</v>
      </c>
      <c r="X25" s="137">
        <f t="shared" si="15"/>
        <v>0</v>
      </c>
    </row>
    <row r="26" spans="1:24">
      <c r="A26" s="136" t="str">
        <f>packaging!E33</f>
        <v>УТЗ-25                   Пьер</v>
      </c>
      <c r="B26">
        <f>packaging!K33</f>
        <v>39.815999999999995</v>
      </c>
      <c r="D26">
        <f t="shared" si="1"/>
        <v>39.815999999999995</v>
      </c>
      <c r="E26">
        <f>ROUND(D26*Настройки!B$1,2)</f>
        <v>437.98</v>
      </c>
      <c r="F26" s="152">
        <f t="shared" si="2"/>
        <v>748.95</v>
      </c>
      <c r="G26" s="124">
        <f t="shared" si="3"/>
        <v>674.05</v>
      </c>
      <c r="H26" s="124">
        <f t="shared" si="4"/>
        <v>636.6</v>
      </c>
      <c r="J26" s="136">
        <f t="shared" si="5"/>
        <v>875</v>
      </c>
      <c r="K26">
        <f t="shared" si="6"/>
        <v>816</v>
      </c>
      <c r="L26">
        <f t="shared" si="7"/>
        <v>794</v>
      </c>
      <c r="M26">
        <f t="shared" si="8"/>
        <v>771</v>
      </c>
      <c r="N26" s="156">
        <f t="shared" si="9"/>
        <v>749</v>
      </c>
      <c r="Q26" s="136">
        <f t="shared" si="10"/>
        <v>788</v>
      </c>
      <c r="R26">
        <f t="shared" si="11"/>
        <v>734</v>
      </c>
      <c r="S26">
        <f t="shared" si="12"/>
        <v>715</v>
      </c>
      <c r="T26">
        <f t="shared" si="13"/>
        <v>694</v>
      </c>
      <c r="U26" s="137">
        <f t="shared" si="14"/>
        <v>674</v>
      </c>
      <c r="W26" s="171">
        <f>'Прайс-лист'!M66</f>
        <v>0</v>
      </c>
      <c r="X26" s="137">
        <f t="shared" si="15"/>
        <v>0</v>
      </c>
    </row>
    <row r="27" spans="1:24">
      <c r="A27" s="136" t="str">
        <f>packaging!E35</f>
        <v>УТЗ-26          Марк</v>
      </c>
      <c r="B27">
        <f>packaging!K35</f>
        <v>41.08</v>
      </c>
      <c r="D27">
        <f t="shared" si="1"/>
        <v>41.08</v>
      </c>
      <c r="E27">
        <f>ROUND(D27*Настройки!B$1,2)</f>
        <v>451.88</v>
      </c>
      <c r="F27" s="152">
        <f t="shared" si="2"/>
        <v>772.71</v>
      </c>
      <c r="G27" s="124">
        <f t="shared" si="3"/>
        <v>695.44</v>
      </c>
      <c r="H27" s="124">
        <f t="shared" si="4"/>
        <v>656.81</v>
      </c>
      <c r="J27" s="136">
        <f t="shared" si="5"/>
        <v>902</v>
      </c>
      <c r="K27">
        <f t="shared" si="6"/>
        <v>842</v>
      </c>
      <c r="L27">
        <f t="shared" si="7"/>
        <v>819</v>
      </c>
      <c r="M27">
        <f t="shared" si="8"/>
        <v>796</v>
      </c>
      <c r="N27" s="156">
        <f t="shared" si="9"/>
        <v>773</v>
      </c>
      <c r="Q27" s="136">
        <f t="shared" si="10"/>
        <v>812</v>
      </c>
      <c r="R27">
        <f t="shared" si="11"/>
        <v>758</v>
      </c>
      <c r="S27">
        <f t="shared" si="12"/>
        <v>737</v>
      </c>
      <c r="T27">
        <f t="shared" si="13"/>
        <v>716</v>
      </c>
      <c r="U27" s="137">
        <f t="shared" si="14"/>
        <v>696</v>
      </c>
      <c r="W27" s="171" t="e">
        <f>'Прайс-лист'!#REF!</f>
        <v>#REF!</v>
      </c>
      <c r="X27" s="137" t="e">
        <f t="shared" si="15"/>
        <v>#REF!</v>
      </c>
    </row>
    <row r="28" spans="1:24">
      <c r="A28" s="136" t="str">
        <f>packaging!E36</f>
        <v>УТЗ-27              Подушка Бинки</v>
      </c>
      <c r="B28">
        <f>packaging!K36</f>
        <v>34.824999999999996</v>
      </c>
      <c r="C28">
        <f>ROUNDUP((35/Настройки!B$1),2)</f>
        <v>3.19</v>
      </c>
      <c r="D28">
        <f>B28+C28</f>
        <v>38.014999999999993</v>
      </c>
      <c r="E28">
        <f>ROUND(D28*Настройки!B$1,2)</f>
        <v>418.17</v>
      </c>
      <c r="F28" s="152">
        <f t="shared" si="2"/>
        <v>715.07</v>
      </c>
      <c r="G28" s="124">
        <f t="shared" si="3"/>
        <v>643.55999999999995</v>
      </c>
      <c r="H28" s="124">
        <f t="shared" si="4"/>
        <v>607.80999999999995</v>
      </c>
      <c r="J28" s="136">
        <f t="shared" si="5"/>
        <v>835</v>
      </c>
      <c r="K28">
        <f t="shared" si="6"/>
        <v>779</v>
      </c>
      <c r="L28">
        <f t="shared" si="7"/>
        <v>758</v>
      </c>
      <c r="M28">
        <f t="shared" si="8"/>
        <v>736</v>
      </c>
      <c r="N28" s="156">
        <f t="shared" si="9"/>
        <v>715</v>
      </c>
      <c r="Q28" s="136">
        <f t="shared" si="10"/>
        <v>752</v>
      </c>
      <c r="R28">
        <f t="shared" si="11"/>
        <v>701</v>
      </c>
      <c r="S28">
        <f t="shared" si="12"/>
        <v>682</v>
      </c>
      <c r="T28">
        <f t="shared" si="13"/>
        <v>662</v>
      </c>
      <c r="U28" s="137">
        <f t="shared" si="14"/>
        <v>644</v>
      </c>
      <c r="W28" s="171" t="e">
        <f>'Прайс-лист'!#REF!</f>
        <v>#REF!</v>
      </c>
      <c r="X28" s="137" t="e">
        <f t="shared" si="15"/>
        <v>#REF!</v>
      </c>
    </row>
    <row r="29" spans="1:24">
      <c r="A29" s="136" t="str">
        <f>packaging!E37</f>
        <v>УТЗ-29                  Лаки</v>
      </c>
      <c r="B29">
        <f>packaging!K37</f>
        <v>50.575000000000003</v>
      </c>
      <c r="D29">
        <f t="shared" si="1"/>
        <v>50.575000000000003</v>
      </c>
      <c r="E29">
        <f>ROUND(D29*Настройки!B$1,2)</f>
        <v>556.33000000000004</v>
      </c>
      <c r="F29" s="152">
        <f t="shared" si="2"/>
        <v>951.32</v>
      </c>
      <c r="G29" s="124">
        <f t="shared" si="3"/>
        <v>856.19</v>
      </c>
      <c r="H29" s="124">
        <f t="shared" si="4"/>
        <v>808.63</v>
      </c>
      <c r="J29" s="136">
        <f t="shared" si="5"/>
        <v>1111</v>
      </c>
      <c r="K29">
        <f t="shared" si="6"/>
        <v>1037</v>
      </c>
      <c r="L29">
        <f t="shared" si="7"/>
        <v>1008</v>
      </c>
      <c r="M29">
        <f t="shared" si="8"/>
        <v>980</v>
      </c>
      <c r="N29" s="156">
        <f t="shared" si="9"/>
        <v>951</v>
      </c>
      <c r="Q29" s="136">
        <f t="shared" si="10"/>
        <v>1000</v>
      </c>
      <c r="R29">
        <f t="shared" si="11"/>
        <v>933</v>
      </c>
      <c r="S29">
        <f t="shared" si="12"/>
        <v>907</v>
      </c>
      <c r="T29">
        <f t="shared" si="13"/>
        <v>882</v>
      </c>
      <c r="U29" s="137">
        <f t="shared" si="14"/>
        <v>856</v>
      </c>
      <c r="W29" s="171">
        <f>'Прайс-лист'!M67</f>
        <v>0</v>
      </c>
      <c r="X29" s="137">
        <f t="shared" si="15"/>
        <v>0</v>
      </c>
    </row>
    <row r="30" spans="1:24" ht="15.75" thickBot="1">
      <c r="A30" s="136" t="str">
        <f>packaging!E34</f>
        <v>ТЗ-39            Дед Мороз</v>
      </c>
      <c r="B30">
        <f>packaging!K34</f>
        <v>43.844999999999999</v>
      </c>
      <c r="D30">
        <f t="shared" si="1"/>
        <v>43.844999999999999</v>
      </c>
      <c r="E30">
        <f>ROUND(D30*Настройки!B$1,2)</f>
        <v>482.3</v>
      </c>
      <c r="F30" s="152">
        <f t="shared" si="2"/>
        <v>824.73</v>
      </c>
      <c r="G30" s="124">
        <f t="shared" si="3"/>
        <v>742.26</v>
      </c>
      <c r="H30" s="124">
        <f t="shared" si="4"/>
        <v>701.02</v>
      </c>
      <c r="J30" s="136">
        <f t="shared" si="5"/>
        <v>963</v>
      </c>
      <c r="K30">
        <f t="shared" si="6"/>
        <v>899</v>
      </c>
      <c r="L30">
        <f t="shared" si="7"/>
        <v>874</v>
      </c>
      <c r="M30">
        <f t="shared" si="8"/>
        <v>849</v>
      </c>
      <c r="N30" s="156">
        <f t="shared" si="9"/>
        <v>825</v>
      </c>
      <c r="Q30" s="138">
        <f t="shared" si="10"/>
        <v>867</v>
      </c>
      <c r="R30" s="139">
        <f t="shared" si="11"/>
        <v>809</v>
      </c>
      <c r="S30" s="139">
        <f t="shared" si="12"/>
        <v>787</v>
      </c>
      <c r="T30" s="139">
        <f t="shared" si="13"/>
        <v>764</v>
      </c>
      <c r="U30" s="140">
        <f t="shared" si="14"/>
        <v>743</v>
      </c>
      <c r="W30" s="172">
        <f>'Прайс-лист'!M68</f>
        <v>0</v>
      </c>
      <c r="X30" s="137">
        <f>IF($W$31&lt;$W$33,W30*Q30,IF($W$31&lt;$W$34,W30*R30,IF($W$31&lt;$W$35,W30*S30,IF($W$31&lt;$W$36,W30*T30,U30*W30))))</f>
        <v>0</v>
      </c>
    </row>
    <row r="31" spans="1:24">
      <c r="A31" s="136"/>
      <c r="E31" s="153" t="s">
        <v>223</v>
      </c>
      <c r="F31" s="154">
        <v>1.71</v>
      </c>
      <c r="G31" s="127">
        <f>F31*G32</f>
        <v>1.5389999999999999</v>
      </c>
      <c r="H31" s="127">
        <f>F31*H32</f>
        <v>1.4535</v>
      </c>
      <c r="J31" s="157">
        <v>1.9967065868263476</v>
      </c>
      <c r="K31" s="132">
        <v>1.8635928143712579</v>
      </c>
      <c r="L31" s="132">
        <v>1.8123952095808387</v>
      </c>
      <c r="M31" s="132">
        <v>1.7611976047904194</v>
      </c>
      <c r="N31" s="158">
        <v>1.71</v>
      </c>
      <c r="Q31" s="136"/>
      <c r="U31" s="137"/>
      <c r="W31" s="136">
        <f>'Прайс-лист'!M69</f>
        <v>0</v>
      </c>
      <c r="X31" s="137" t="e">
        <f>SUM(X2:X30)</f>
        <v>#REF!</v>
      </c>
    </row>
    <row r="32" spans="1:24" ht="15.75" thickBot="1">
      <c r="A32" s="138"/>
      <c r="B32" s="139"/>
      <c r="C32" s="139"/>
      <c r="D32" s="139"/>
      <c r="E32" s="139"/>
      <c r="F32" s="155">
        <v>1</v>
      </c>
      <c r="G32" s="150">
        <v>0.9</v>
      </c>
      <c r="H32" s="126">
        <v>0.85</v>
      </c>
      <c r="J32" s="159">
        <f>J31/N31</f>
        <v>1.1676646706586828</v>
      </c>
      <c r="K32" s="160">
        <f>K31/N31</f>
        <v>1.0898203592814375</v>
      </c>
      <c r="L32" s="160">
        <f>L31/N31</f>
        <v>1.0598802395209583</v>
      </c>
      <c r="M32" s="160">
        <f>M31/N31</f>
        <v>1.0299401197604792</v>
      </c>
      <c r="N32" s="140"/>
      <c r="Q32" s="136"/>
      <c r="U32" s="137"/>
      <c r="W32" s="136"/>
      <c r="X32" s="137"/>
    </row>
    <row r="33" spans="1:24" ht="15.75" thickBot="1">
      <c r="A33" s="359" t="s">
        <v>226</v>
      </c>
      <c r="B33" s="360"/>
      <c r="C33" s="360"/>
      <c r="D33" s="360"/>
      <c r="E33" s="360"/>
      <c r="F33" s="361"/>
      <c r="J33" s="359" t="s">
        <v>229</v>
      </c>
      <c r="K33" s="360"/>
      <c r="L33" s="360"/>
      <c r="M33" s="360"/>
      <c r="N33" s="361"/>
      <c r="Q33" s="136"/>
      <c r="R33" s="141">
        <f>'Прайс-лист'!N47</f>
        <v>44805</v>
      </c>
      <c r="T33" s="133" t="s">
        <v>224</v>
      </c>
      <c r="U33" s="135">
        <f>IF(R33&lt;=U35,H32,IF(R33&lt;=U36,G32,F32))</f>
        <v>0.9</v>
      </c>
      <c r="W33" s="170">
        <v>100</v>
      </c>
      <c r="X33" s="137"/>
    </row>
    <row r="34" spans="1:24">
      <c r="J34" s="136"/>
      <c r="N34" s="176"/>
      <c r="Q34" s="136"/>
      <c r="T34" s="164" t="s">
        <v>225</v>
      </c>
      <c r="U34" s="165">
        <f ca="1">TODAY()</f>
        <v>44890</v>
      </c>
      <c r="W34" s="171">
        <v>300</v>
      </c>
      <c r="X34" s="137"/>
    </row>
    <row r="35" spans="1:24">
      <c r="J35" s="136"/>
      <c r="Q35" s="136"/>
      <c r="T35" s="166">
        <v>44712</v>
      </c>
      <c r="U35" s="167">
        <v>44712</v>
      </c>
      <c r="W35" s="171">
        <v>700</v>
      </c>
      <c r="X35" s="137"/>
    </row>
    <row r="36" spans="1:24" ht="15.75" thickBot="1">
      <c r="J36" s="136"/>
      <c r="Q36" s="138"/>
      <c r="R36" s="139"/>
      <c r="S36" s="139"/>
      <c r="T36" s="168">
        <v>44819</v>
      </c>
      <c r="U36" s="169">
        <v>44819</v>
      </c>
      <c r="W36" s="171">
        <v>1000</v>
      </c>
      <c r="X36" s="137"/>
    </row>
    <row r="37" spans="1:24" ht="15.75" thickBot="1">
      <c r="J37" s="136"/>
      <c r="Q37" s="359" t="s">
        <v>230</v>
      </c>
      <c r="R37" s="360"/>
      <c r="S37" s="360"/>
      <c r="T37" s="362"/>
      <c r="U37" s="363"/>
      <c r="W37" s="359" t="s">
        <v>234</v>
      </c>
      <c r="X37" s="361"/>
    </row>
    <row r="38" spans="1:24">
      <c r="J38" s="136"/>
      <c r="U38" s="137"/>
    </row>
    <row r="39" spans="1:24">
      <c r="J39" s="136"/>
      <c r="U39" s="137"/>
    </row>
    <row r="40" spans="1:24">
      <c r="J40" s="136"/>
      <c r="U40" s="137"/>
    </row>
    <row r="41" spans="1:24">
      <c r="J41" s="136"/>
      <c r="U41" s="137"/>
    </row>
    <row r="42" spans="1:24" ht="15.75" thickBot="1">
      <c r="J42" s="138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40"/>
    </row>
    <row r="43" spans="1:24">
      <c r="J43" s="177" t="s">
        <v>235</v>
      </c>
    </row>
  </sheetData>
  <sheetProtection algorithmName="SHA-512" hashValue="uqlH933ukLf0dC1NFiGieh6XyC/BJCdlmD+zIWzSVo2p8QyXhqlPaW2U19ErJAtl+0AcuXJhZqmyT2z104TStw==" saltValue="WT2tNFMJTvfW4d6zWWbT5g==" spinCount="100000" sheet="1" objects="1" scenarios="1" selectLockedCells="1" selectUnlockedCells="1"/>
  <mergeCells count="4">
    <mergeCell ref="A33:F33"/>
    <mergeCell ref="J33:N33"/>
    <mergeCell ref="Q37:U37"/>
    <mergeCell ref="W37:X37"/>
  </mergeCells>
  <pageMargins left="0.7" right="0.7" top="0.75" bottom="0.75" header="0.3" footer="0.3"/>
  <pageSetup paperSize="9" orientation="portrait" horizontalDpi="0" verticalDpi="0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K34"/>
  <sheetViews>
    <sheetView workbookViewId="0">
      <selection activeCell="E9" sqref="E9"/>
    </sheetView>
  </sheetViews>
  <sheetFormatPr defaultColWidth="8.85546875" defaultRowHeight="120" customHeight="1"/>
  <cols>
    <col min="1" max="1" width="11.7109375" customWidth="1"/>
    <col min="2" max="2" width="18.7109375" customWidth="1"/>
    <col min="3" max="3" width="26.7109375" customWidth="1"/>
    <col min="4" max="6" width="7.7109375" customWidth="1"/>
    <col min="7" max="11" width="10.7109375" customWidth="1"/>
  </cols>
  <sheetData>
    <row r="1" spans="1:11" ht="72" customHeight="1">
      <c r="A1" s="364" t="s">
        <v>68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</row>
    <row r="2" spans="1:11" ht="34.5" customHeight="1">
      <c r="A2" s="365"/>
      <c r="B2" s="365"/>
      <c r="C2" s="365"/>
      <c r="D2" s="365"/>
      <c r="E2" s="365"/>
      <c r="F2" s="365"/>
      <c r="G2" s="365"/>
      <c r="H2" s="365"/>
      <c r="I2" s="365"/>
      <c r="J2" s="365"/>
      <c r="K2" s="365"/>
    </row>
    <row r="3" spans="1:11" ht="22.5" customHeight="1">
      <c r="A3" s="366" t="s">
        <v>141</v>
      </c>
      <c r="B3" s="367"/>
      <c r="C3" s="367"/>
      <c r="D3" s="367"/>
      <c r="E3" s="367"/>
      <c r="F3" s="367"/>
      <c r="G3" s="367"/>
      <c r="H3" s="367"/>
      <c r="I3" s="367"/>
      <c r="J3" s="367"/>
      <c r="K3" s="368"/>
    </row>
    <row r="4" spans="1:11" ht="41.25" customHeight="1">
      <c r="A4" s="369" t="s">
        <v>69</v>
      </c>
      <c r="B4" s="370"/>
      <c r="C4" s="370"/>
      <c r="D4" s="370"/>
      <c r="E4" s="370"/>
      <c r="F4" s="370"/>
      <c r="G4" s="370"/>
      <c r="H4" s="370"/>
      <c r="I4" s="370"/>
      <c r="J4" s="370"/>
      <c r="K4" s="371"/>
    </row>
    <row r="5" spans="1:11" ht="41.25" customHeight="1">
      <c r="A5" s="372" t="s">
        <v>142</v>
      </c>
      <c r="B5" s="373"/>
      <c r="C5" s="373"/>
      <c r="D5" s="373"/>
      <c r="E5" s="373"/>
      <c r="F5" s="373"/>
      <c r="G5" s="373"/>
      <c r="H5" s="373"/>
      <c r="I5" s="373"/>
      <c r="J5" s="373"/>
      <c r="K5" s="374"/>
    </row>
    <row r="6" spans="1:11" ht="17.100000000000001" customHeight="1">
      <c r="A6" s="375" t="s">
        <v>70</v>
      </c>
      <c r="B6" s="375"/>
      <c r="C6" s="375"/>
      <c r="D6" s="375"/>
      <c r="E6" s="375"/>
      <c r="F6" s="375"/>
      <c r="G6" s="375"/>
      <c r="H6" s="375"/>
      <c r="I6" s="375"/>
      <c r="J6" s="375"/>
      <c r="K6" s="375"/>
    </row>
    <row r="7" spans="1:11" ht="41.25" customHeight="1">
      <c r="A7" s="380" t="s">
        <v>0</v>
      </c>
      <c r="B7" s="381" t="s">
        <v>71</v>
      </c>
      <c r="C7" s="381" t="s">
        <v>1</v>
      </c>
      <c r="D7" s="382" t="s">
        <v>72</v>
      </c>
      <c r="E7" s="380" t="s">
        <v>73</v>
      </c>
      <c r="F7" s="377" t="s">
        <v>74</v>
      </c>
      <c r="G7" s="378" t="s">
        <v>75</v>
      </c>
      <c r="H7" s="378"/>
      <c r="I7" s="378"/>
      <c r="J7" s="378"/>
      <c r="K7" s="378"/>
    </row>
    <row r="8" spans="1:11" ht="41.25" customHeight="1">
      <c r="A8" s="380"/>
      <c r="B8" s="381"/>
      <c r="C8" s="381"/>
      <c r="D8" s="382"/>
      <c r="E8" s="380"/>
      <c r="F8" s="377"/>
      <c r="G8" s="28" t="s">
        <v>76</v>
      </c>
      <c r="H8" s="28" t="s">
        <v>77</v>
      </c>
      <c r="I8" s="28" t="s">
        <v>78</v>
      </c>
      <c r="J8" s="29" t="s">
        <v>79</v>
      </c>
      <c r="K8" s="28" t="s">
        <v>80</v>
      </c>
    </row>
    <row r="9" spans="1:11" ht="120" customHeight="1">
      <c r="A9" s="30"/>
      <c r="B9" s="30"/>
      <c r="C9" s="30"/>
      <c r="D9" s="31"/>
      <c r="E9" s="30"/>
      <c r="F9" s="32"/>
      <c r="G9" s="33"/>
      <c r="H9" s="34"/>
      <c r="I9" s="35"/>
      <c r="J9" s="36"/>
      <c r="K9" s="37"/>
    </row>
    <row r="10" spans="1:11" ht="120" customHeight="1">
      <c r="A10" s="30"/>
      <c r="B10" s="30"/>
      <c r="C10" s="30"/>
      <c r="D10" s="31"/>
      <c r="E10" s="30"/>
      <c r="F10" s="32"/>
      <c r="G10" s="33"/>
      <c r="H10" s="34"/>
      <c r="I10" s="35"/>
      <c r="J10" s="36"/>
      <c r="K10" s="37"/>
    </row>
    <row r="11" spans="1:11" ht="120" customHeight="1">
      <c r="A11" s="30"/>
      <c r="B11" s="30"/>
      <c r="C11" s="30"/>
      <c r="D11" s="31"/>
      <c r="E11" s="30"/>
      <c r="F11" s="32"/>
      <c r="G11" s="33"/>
      <c r="H11" s="34"/>
      <c r="I11" s="35"/>
      <c r="J11" s="36"/>
      <c r="K11" s="37"/>
    </row>
    <row r="12" spans="1:11" ht="120" customHeight="1">
      <c r="A12" s="30"/>
      <c r="B12" s="30"/>
      <c r="C12" s="30"/>
      <c r="D12" s="31"/>
      <c r="E12" s="30"/>
      <c r="F12" s="32"/>
      <c r="G12" s="33"/>
      <c r="H12" s="34"/>
      <c r="I12" s="35"/>
      <c r="J12" s="36"/>
      <c r="K12" s="37"/>
    </row>
    <row r="13" spans="1:11" ht="120" customHeight="1">
      <c r="A13" s="30"/>
      <c r="B13" s="30"/>
      <c r="C13" s="30"/>
      <c r="D13" s="30"/>
      <c r="E13" s="30"/>
      <c r="F13" s="39"/>
      <c r="G13" s="33"/>
      <c r="H13" s="34"/>
      <c r="I13" s="35"/>
      <c r="J13" s="36"/>
      <c r="K13" s="37"/>
    </row>
    <row r="14" spans="1:11" ht="34.5" customHeight="1">
      <c r="A14" s="379" t="s">
        <v>81</v>
      </c>
      <c r="B14" s="379"/>
      <c r="C14" s="379"/>
      <c r="D14" s="379"/>
      <c r="E14" s="379"/>
      <c r="F14" s="379"/>
      <c r="G14" s="379"/>
      <c r="H14" s="379"/>
      <c r="I14" s="379"/>
      <c r="J14" s="379"/>
      <c r="K14" s="379"/>
    </row>
    <row r="15" spans="1:11" ht="41.25" customHeight="1"/>
    <row r="16" spans="1:11" ht="41.25" customHeight="1"/>
    <row r="32" spans="1:6" ht="39" customHeight="1">
      <c r="A32" s="376"/>
      <c r="B32" s="376"/>
      <c r="C32" s="376"/>
      <c r="D32" s="38"/>
      <c r="E32" s="38"/>
      <c r="F32" s="38"/>
    </row>
    <row r="33" spans="1:6" ht="38.25" customHeight="1">
      <c r="A33" s="38"/>
      <c r="B33" s="38"/>
      <c r="C33" s="38"/>
      <c r="D33" s="38"/>
      <c r="E33" s="38"/>
      <c r="F33" s="38"/>
    </row>
    <row r="34" spans="1:6" ht="30.75" customHeight="1">
      <c r="A34" s="38"/>
      <c r="B34" s="38"/>
      <c r="C34" s="38"/>
      <c r="D34" s="38"/>
      <c r="E34" s="38"/>
      <c r="F34" s="38"/>
    </row>
  </sheetData>
  <mergeCells count="14">
    <mergeCell ref="A32:C32"/>
    <mergeCell ref="F7:F8"/>
    <mergeCell ref="G7:K7"/>
    <mergeCell ref="A14:K14"/>
    <mergeCell ref="A7:A8"/>
    <mergeCell ref="B7:B8"/>
    <mergeCell ref="C7:C8"/>
    <mergeCell ref="D7:D8"/>
    <mergeCell ref="E7:E8"/>
    <mergeCell ref="A1:K2"/>
    <mergeCell ref="A3:K3"/>
    <mergeCell ref="A4:K4"/>
    <mergeCell ref="A5:K5"/>
    <mergeCell ref="A6:K6"/>
  </mergeCells>
  <pageMargins left="0.7" right="0.7" top="0.75" bottom="0.75" header="0.3" footer="0.3"/>
  <pageSetup paperSize="9" orientation="portrait" horizontalDpi="0" verticalDpi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workbookViewId="0">
      <selection activeCell="B9" sqref="B9"/>
    </sheetView>
  </sheetViews>
  <sheetFormatPr defaultRowHeight="15"/>
  <cols>
    <col min="1" max="1" width="11.7109375" customWidth="1"/>
    <col min="2" max="2" width="18.7109375" customWidth="1"/>
    <col min="3" max="3" width="26.7109375" customWidth="1"/>
  </cols>
  <sheetData>
    <row r="1" spans="1:11" ht="72" customHeight="1">
      <c r="A1" s="364" t="s">
        <v>272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</row>
    <row r="2" spans="1:11" ht="36.6" customHeight="1">
      <c r="A2" s="365"/>
      <c r="B2" s="365"/>
      <c r="C2" s="365"/>
      <c r="D2" s="365"/>
      <c r="E2" s="365"/>
      <c r="F2" s="365"/>
      <c r="G2" s="365"/>
      <c r="H2" s="365"/>
      <c r="I2" s="365"/>
      <c r="J2" s="365"/>
      <c r="K2" s="365"/>
    </row>
    <row r="3" spans="1:11" ht="21">
      <c r="A3" s="366" t="s">
        <v>141</v>
      </c>
      <c r="B3" s="367"/>
      <c r="C3" s="367"/>
      <c r="D3" s="367"/>
      <c r="E3" s="367"/>
      <c r="F3" s="367"/>
      <c r="G3" s="367"/>
      <c r="H3" s="367"/>
      <c r="I3" s="367"/>
      <c r="J3" s="367"/>
      <c r="K3" s="368"/>
    </row>
    <row r="4" spans="1:11" ht="34.5" customHeight="1">
      <c r="A4" s="369" t="s">
        <v>69</v>
      </c>
      <c r="B4" s="383"/>
      <c r="C4" s="383"/>
      <c r="D4" s="383"/>
      <c r="E4" s="383"/>
      <c r="F4" s="383"/>
      <c r="G4" s="383"/>
      <c r="H4" s="383"/>
      <c r="I4" s="383"/>
      <c r="J4" s="383"/>
      <c r="K4" s="371"/>
    </row>
    <row r="5" spans="1:11">
      <c r="A5" s="372" t="s">
        <v>273</v>
      </c>
      <c r="B5" s="373"/>
      <c r="C5" s="373"/>
      <c r="D5" s="373"/>
      <c r="E5" s="373"/>
      <c r="F5" s="373"/>
      <c r="G5" s="373"/>
      <c r="H5" s="373"/>
      <c r="I5" s="373"/>
      <c r="J5" s="373"/>
      <c r="K5" s="374"/>
    </row>
    <row r="6" spans="1:11">
      <c r="A6" s="375" t="s">
        <v>70</v>
      </c>
      <c r="B6" s="375"/>
      <c r="C6" s="375"/>
      <c r="D6" s="375"/>
      <c r="E6" s="375"/>
      <c r="F6" s="375"/>
      <c r="G6" s="375"/>
      <c r="H6" s="375"/>
      <c r="I6" s="375"/>
      <c r="J6" s="375"/>
      <c r="K6" s="375"/>
    </row>
    <row r="7" spans="1:11" ht="41.45" customHeight="1">
      <c r="A7" s="380" t="s">
        <v>0</v>
      </c>
      <c r="B7" s="381" t="s">
        <v>71</v>
      </c>
      <c r="C7" s="381" t="s">
        <v>1</v>
      </c>
      <c r="D7" s="382" t="s">
        <v>72</v>
      </c>
      <c r="E7" s="380" t="s">
        <v>73</v>
      </c>
      <c r="F7" s="377" t="s">
        <v>74</v>
      </c>
      <c r="G7" s="378" t="s">
        <v>75</v>
      </c>
      <c r="H7" s="378"/>
      <c r="I7" s="378"/>
      <c r="J7" s="378"/>
      <c r="K7" s="378"/>
    </row>
    <row r="8" spans="1:11" ht="41.45" customHeight="1">
      <c r="A8" s="380"/>
      <c r="B8" s="381"/>
      <c r="C8" s="381"/>
      <c r="D8" s="382"/>
      <c r="E8" s="380"/>
      <c r="F8" s="377"/>
      <c r="G8" s="196" t="s">
        <v>76</v>
      </c>
      <c r="H8" s="196" t="s">
        <v>77</v>
      </c>
      <c r="I8" s="196" t="s">
        <v>78</v>
      </c>
      <c r="J8" s="29" t="s">
        <v>79</v>
      </c>
      <c r="K8" s="196" t="s">
        <v>80</v>
      </c>
    </row>
    <row r="9" spans="1:11" ht="120" customHeight="1">
      <c r="A9" s="30" t="s">
        <v>239</v>
      </c>
      <c r="B9" s="30" t="s">
        <v>240</v>
      </c>
      <c r="C9" s="30"/>
      <c r="D9" s="31">
        <v>500</v>
      </c>
      <c r="E9" s="30">
        <v>30</v>
      </c>
      <c r="F9" s="32" t="s">
        <v>241</v>
      </c>
      <c r="G9" s="197">
        <v>130</v>
      </c>
      <c r="H9" s="198">
        <v>121</v>
      </c>
      <c r="I9" s="199">
        <v>117</v>
      </c>
      <c r="J9" s="200">
        <v>114</v>
      </c>
      <c r="K9" s="201">
        <v>111</v>
      </c>
    </row>
    <row r="10" spans="1:11" ht="120" customHeight="1">
      <c r="A10" s="30" t="s">
        <v>242</v>
      </c>
      <c r="B10" s="30" t="s">
        <v>243</v>
      </c>
      <c r="C10" s="30"/>
      <c r="D10" s="31">
        <v>500</v>
      </c>
      <c r="E10" s="30">
        <v>30</v>
      </c>
      <c r="F10" s="32" t="s">
        <v>241</v>
      </c>
      <c r="G10" s="197">
        <v>130</v>
      </c>
      <c r="H10" s="198">
        <v>121</v>
      </c>
      <c r="I10" s="199">
        <v>117</v>
      </c>
      <c r="J10" s="200">
        <v>114</v>
      </c>
      <c r="K10" s="201">
        <v>111</v>
      </c>
    </row>
    <row r="11" spans="1:11" ht="120" customHeight="1">
      <c r="A11" s="30" t="s">
        <v>244</v>
      </c>
      <c r="B11" s="30" t="s">
        <v>245</v>
      </c>
      <c r="C11" s="30"/>
      <c r="D11" s="31">
        <v>500</v>
      </c>
      <c r="E11" s="30">
        <v>30</v>
      </c>
      <c r="F11" s="32" t="s">
        <v>241</v>
      </c>
      <c r="G11" s="197">
        <v>130</v>
      </c>
      <c r="H11" s="198">
        <v>121</v>
      </c>
      <c r="I11" s="199">
        <v>117</v>
      </c>
      <c r="J11" s="200">
        <v>114</v>
      </c>
      <c r="K11" s="201">
        <v>111</v>
      </c>
    </row>
    <row r="12" spans="1:11">
      <c r="A12" s="384" t="s">
        <v>246</v>
      </c>
      <c r="B12" s="385"/>
      <c r="C12" s="385"/>
      <c r="D12" s="385"/>
      <c r="E12" s="385"/>
      <c r="F12" s="385"/>
      <c r="G12" s="385"/>
      <c r="H12" s="385"/>
      <c r="I12" s="385"/>
      <c r="J12" s="385"/>
      <c r="K12" s="386"/>
    </row>
    <row r="13" spans="1:11" ht="41.45" customHeight="1">
      <c r="A13" s="380" t="s">
        <v>0</v>
      </c>
      <c r="B13" s="381" t="s">
        <v>71</v>
      </c>
      <c r="C13" s="381" t="s">
        <v>1</v>
      </c>
      <c r="D13" s="382" t="s">
        <v>72</v>
      </c>
      <c r="E13" s="380" t="s">
        <v>73</v>
      </c>
      <c r="F13" s="377" t="s">
        <v>74</v>
      </c>
      <c r="G13" s="378" t="s">
        <v>75</v>
      </c>
      <c r="H13" s="378"/>
      <c r="I13" s="378"/>
      <c r="J13" s="378"/>
      <c r="K13" s="378"/>
    </row>
    <row r="14" spans="1:11" ht="41.45" customHeight="1">
      <c r="A14" s="380"/>
      <c r="B14" s="381"/>
      <c r="C14" s="381"/>
      <c r="D14" s="382"/>
      <c r="E14" s="380"/>
      <c r="F14" s="377"/>
      <c r="G14" s="196" t="s">
        <v>76</v>
      </c>
      <c r="H14" s="196" t="s">
        <v>77</v>
      </c>
      <c r="I14" s="196" t="s">
        <v>78</v>
      </c>
      <c r="J14" s="29" t="s">
        <v>79</v>
      </c>
      <c r="K14" s="196" t="s">
        <v>80</v>
      </c>
    </row>
    <row r="15" spans="1:11" ht="120" customHeight="1">
      <c r="A15" s="30" t="s">
        <v>247</v>
      </c>
      <c r="B15" s="30" t="s">
        <v>248</v>
      </c>
      <c r="C15" s="30"/>
      <c r="D15" s="30">
        <v>700</v>
      </c>
      <c r="E15" s="30">
        <v>40</v>
      </c>
      <c r="F15" s="32" t="s">
        <v>249</v>
      </c>
      <c r="G15" s="197">
        <v>211</v>
      </c>
      <c r="H15" s="198">
        <v>197</v>
      </c>
      <c r="I15" s="199">
        <v>191</v>
      </c>
      <c r="J15" s="200">
        <v>186</v>
      </c>
      <c r="K15" s="201">
        <v>180</v>
      </c>
    </row>
    <row r="16" spans="1:11" ht="120" customHeight="1">
      <c r="A16" s="30" t="s">
        <v>250</v>
      </c>
      <c r="B16" s="30" t="s">
        <v>251</v>
      </c>
      <c r="C16" s="30"/>
      <c r="D16" s="30">
        <v>700</v>
      </c>
      <c r="E16" s="30">
        <v>40</v>
      </c>
      <c r="F16" s="32" t="s">
        <v>249</v>
      </c>
      <c r="G16" s="197">
        <v>211</v>
      </c>
      <c r="H16" s="198">
        <v>197</v>
      </c>
      <c r="I16" s="199">
        <v>191</v>
      </c>
      <c r="J16" s="200">
        <v>186</v>
      </c>
      <c r="K16" s="201">
        <v>180</v>
      </c>
    </row>
    <row r="17" spans="1:11" ht="120" customHeight="1">
      <c r="A17" s="30" t="s">
        <v>252</v>
      </c>
      <c r="B17" s="30" t="s">
        <v>253</v>
      </c>
      <c r="C17" s="30"/>
      <c r="D17" s="30">
        <v>700</v>
      </c>
      <c r="E17" s="30">
        <v>40</v>
      </c>
      <c r="F17" s="32" t="s">
        <v>249</v>
      </c>
      <c r="G17" s="197">
        <v>211</v>
      </c>
      <c r="H17" s="198">
        <v>197</v>
      </c>
      <c r="I17" s="199">
        <v>191</v>
      </c>
      <c r="J17" s="200">
        <v>186</v>
      </c>
      <c r="K17" s="201">
        <v>180</v>
      </c>
    </row>
    <row r="18" spans="1:11" ht="120" customHeight="1">
      <c r="A18" s="30" t="s">
        <v>254</v>
      </c>
      <c r="B18" s="30" t="s">
        <v>255</v>
      </c>
      <c r="C18" s="30"/>
      <c r="D18" s="30">
        <v>1000</v>
      </c>
      <c r="E18" s="30">
        <v>40</v>
      </c>
      <c r="F18" s="39" t="s">
        <v>256</v>
      </c>
      <c r="G18" s="197">
        <v>229</v>
      </c>
      <c r="H18" s="198">
        <v>214</v>
      </c>
      <c r="I18" s="199">
        <v>207</v>
      </c>
      <c r="J18" s="200">
        <v>201</v>
      </c>
      <c r="K18" s="201">
        <v>196</v>
      </c>
    </row>
    <row r="19" spans="1:11" ht="120" customHeight="1">
      <c r="A19" s="30" t="s">
        <v>257</v>
      </c>
      <c r="B19" s="30" t="s">
        <v>253</v>
      </c>
      <c r="C19" s="30"/>
      <c r="D19" s="30">
        <v>1000</v>
      </c>
      <c r="E19" s="30">
        <v>40</v>
      </c>
      <c r="F19" s="39" t="s">
        <v>256</v>
      </c>
      <c r="G19" s="197">
        <v>229</v>
      </c>
      <c r="H19" s="198">
        <v>214</v>
      </c>
      <c r="I19" s="199">
        <v>207</v>
      </c>
      <c r="J19" s="200">
        <v>201</v>
      </c>
      <c r="K19" s="201">
        <v>196</v>
      </c>
    </row>
    <row r="20" spans="1:11" ht="120" customHeight="1">
      <c r="A20" s="30" t="s">
        <v>258</v>
      </c>
      <c r="B20" s="30" t="s">
        <v>251</v>
      </c>
      <c r="C20" s="30"/>
      <c r="D20" s="30">
        <v>1000</v>
      </c>
      <c r="E20" s="30">
        <v>40</v>
      </c>
      <c r="F20" s="39" t="s">
        <v>256</v>
      </c>
      <c r="G20" s="197">
        <v>229</v>
      </c>
      <c r="H20" s="198">
        <v>214</v>
      </c>
      <c r="I20" s="199">
        <v>207</v>
      </c>
      <c r="J20" s="200">
        <v>201</v>
      </c>
      <c r="K20" s="201">
        <v>196</v>
      </c>
    </row>
    <row r="21" spans="1:11" ht="120" customHeight="1">
      <c r="A21" s="30" t="s">
        <v>259</v>
      </c>
      <c r="B21" s="30" t="s">
        <v>248</v>
      </c>
      <c r="C21" s="30"/>
      <c r="D21" s="30">
        <v>1000</v>
      </c>
      <c r="E21" s="30">
        <v>40</v>
      </c>
      <c r="F21" s="39" t="s">
        <v>256</v>
      </c>
      <c r="G21" s="197">
        <v>229</v>
      </c>
      <c r="H21" s="198">
        <v>214</v>
      </c>
      <c r="I21" s="199">
        <v>207</v>
      </c>
      <c r="J21" s="200">
        <v>201</v>
      </c>
      <c r="K21" s="201">
        <v>196</v>
      </c>
    </row>
    <row r="22" spans="1:11" ht="120" customHeight="1">
      <c r="A22" s="30" t="s">
        <v>260</v>
      </c>
      <c r="B22" s="30" t="s">
        <v>261</v>
      </c>
      <c r="C22" s="30"/>
      <c r="D22" s="30">
        <v>1000</v>
      </c>
      <c r="E22" s="30">
        <v>40</v>
      </c>
      <c r="F22" s="39" t="s">
        <v>256</v>
      </c>
      <c r="G22" s="197">
        <v>229</v>
      </c>
      <c r="H22" s="198">
        <v>214</v>
      </c>
      <c r="I22" s="199">
        <v>207</v>
      </c>
      <c r="J22" s="200">
        <v>201</v>
      </c>
      <c r="K22" s="201">
        <v>196</v>
      </c>
    </row>
    <row r="23" spans="1:11" ht="120" customHeight="1">
      <c r="A23" s="30" t="s">
        <v>262</v>
      </c>
      <c r="B23" s="30" t="s">
        <v>263</v>
      </c>
      <c r="C23" s="30"/>
      <c r="D23" s="30">
        <v>1000</v>
      </c>
      <c r="E23" s="30">
        <v>40</v>
      </c>
      <c r="F23" s="39" t="s">
        <v>256</v>
      </c>
      <c r="G23" s="197">
        <v>229</v>
      </c>
      <c r="H23" s="198">
        <v>214</v>
      </c>
      <c r="I23" s="199">
        <v>207</v>
      </c>
      <c r="J23" s="200">
        <v>201</v>
      </c>
      <c r="K23" s="201">
        <v>196</v>
      </c>
    </row>
    <row r="24" spans="1:11" ht="120" customHeight="1">
      <c r="A24" s="30" t="s">
        <v>264</v>
      </c>
      <c r="B24" s="30" t="s">
        <v>265</v>
      </c>
      <c r="C24" s="30"/>
      <c r="D24" s="30">
        <v>1000</v>
      </c>
      <c r="E24" s="30">
        <v>40</v>
      </c>
      <c r="F24" s="39" t="s">
        <v>256</v>
      </c>
      <c r="G24" s="197">
        <v>229</v>
      </c>
      <c r="H24" s="198">
        <v>214</v>
      </c>
      <c r="I24" s="199">
        <v>207</v>
      </c>
      <c r="J24" s="200">
        <v>201</v>
      </c>
      <c r="K24" s="201">
        <v>196</v>
      </c>
    </row>
    <row r="25" spans="1:11" ht="25.5" customHeight="1">
      <c r="A25" s="379" t="s">
        <v>81</v>
      </c>
      <c r="B25" s="379"/>
      <c r="C25" s="379"/>
      <c r="D25" s="379"/>
      <c r="E25" s="379"/>
      <c r="F25" s="379"/>
      <c r="G25" s="379"/>
      <c r="H25" s="379"/>
      <c r="I25" s="379"/>
      <c r="J25" s="379"/>
      <c r="K25" s="379"/>
    </row>
  </sheetData>
  <sheetProtection algorithmName="SHA-512" hashValue="5ap0k3dz7VJhyYHzQrMLpCLJIajiImBFOjMpXQnnD7zkpRJfmFLyz7YWc7QRH5ciolI7jryX/pLy2AlkJ2ozLg==" saltValue="NLH9FVEpBiBkur0YJPbvdw==" spinCount="100000" sheet="1" objects="1" scenarios="1"/>
  <mergeCells count="21">
    <mergeCell ref="A25:K25"/>
    <mergeCell ref="F7:F8"/>
    <mergeCell ref="G7:K7"/>
    <mergeCell ref="A12:K12"/>
    <mergeCell ref="A13:A14"/>
    <mergeCell ref="B13:B14"/>
    <mergeCell ref="C13:C14"/>
    <mergeCell ref="D13:D14"/>
    <mergeCell ref="E13:E14"/>
    <mergeCell ref="F13:F14"/>
    <mergeCell ref="G13:K13"/>
    <mergeCell ref="A7:A8"/>
    <mergeCell ref="B7:B8"/>
    <mergeCell ref="C7:C8"/>
    <mergeCell ref="D7:D8"/>
    <mergeCell ref="E7:E8"/>
    <mergeCell ref="A1:K2"/>
    <mergeCell ref="A3:K3"/>
    <mergeCell ref="A4:K4"/>
    <mergeCell ref="A5:K5"/>
    <mergeCell ref="A6:K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3</vt:i4>
      </vt:variant>
    </vt:vector>
  </HeadingPairs>
  <TitlesOfParts>
    <vt:vector size="5" baseType="lpstr">
      <vt:lpstr>Прайс-лист</vt:lpstr>
      <vt:lpstr>упаковка (пластик, тубы)</vt:lpstr>
      <vt:lpstr>'Прайс-лист'!Заголовки_для_печати</vt:lpstr>
      <vt:lpstr>packaging!Область_печати</vt:lpstr>
      <vt:lpstr>'Прайс-лист'!Область_печати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Прайс-лист Ура! Подарки! Новогодняя Программа 2021-2022</dc:title>
  <dc:subject>Прайс-лист на упаковку 2021-2022</dc:subject>
  <dc:creator>hosti</dc:creator>
  <cp:keywords>Прайс-лист, Ура! Подарки!</cp:keywords>
  <dc:description/>
  <cp:lastModifiedBy>Ракша Анна</cp:lastModifiedBy>
  <cp:lastPrinted>2021-03-30T11:59:26Z</cp:lastPrinted>
  <dcterms:created xsi:type="dcterms:W3CDTF">2006-09-28T05:33:49Z</dcterms:created>
  <dcterms:modified xsi:type="dcterms:W3CDTF">2022-11-25T07:40:30Z</dcterms:modified>
  <cp:category/>
</cp:coreProperties>
</file>